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I:\FHLBUDA\Community Investment\I DRIVE FHLBUDA\UDAs\Production\25080_Income Calculation Workbook\"/>
    </mc:Choice>
  </mc:AlternateContent>
  <xr:revisionPtr revIDLastSave="0" documentId="13_ncr:1_{3EBC8457-F046-4564-AC9E-B9252F2C7B68}" xr6:coauthVersionLast="47" xr6:coauthVersionMax="47" xr10:uidLastSave="{00000000-0000-0000-0000-000000000000}"/>
  <workbookProtection workbookAlgorithmName="SHA-512" workbookHashValue="D9pq86DawBMG+1mG9bvax7N6A81xL3Eulr+sOORuL9sPUXgLDrj126Fz/ggBofX7LDnqSxqti6iJhZ+XrfZu6g==" workbookSaltValue="Mf0/C2Am5YHIW9YeWmxF0w==" workbookSpinCount="100000" lockStructure="1"/>
  <bookViews>
    <workbookView xWindow="-28920" yWindow="-120" windowWidth="29040" windowHeight="17640" tabRatio="857" firstSheet="1" activeTab="1" xr2:uid="{00000000-000D-0000-FFFF-FFFF00000000}"/>
  </bookViews>
  <sheets>
    <sheet name="Change Control" sheetId="69" state="hidden" r:id="rId1"/>
    <sheet name="Instructions" sheetId="10" r:id="rId2"/>
    <sheet name="Household Summary" sheetId="4" r:id="rId3"/>
    <sheet name="Notes" sheetId="18" r:id="rId4"/>
    <sheet name="HH Member 1" sheetId="54" r:id="rId5"/>
    <sheet name="HH Member 2" sheetId="62" r:id="rId6"/>
    <sheet name="HH Member 3" sheetId="61" r:id="rId7"/>
    <sheet name="HH Member 4" sheetId="63" r:id="rId8"/>
    <sheet name="HH Member 5" sheetId="67" r:id="rId9"/>
    <sheet name="HH Member 6" sheetId="66" r:id="rId10"/>
    <sheet name="HH Member 7" sheetId="65" r:id="rId11"/>
    <sheet name="HH Member 8" sheetId="64" r:id="rId12"/>
    <sheet name="Periods" sheetId="5" state="hidden" r:id="rId13"/>
    <sheet name="download" sheetId="15" state="hidden" r:id="rId14"/>
    <sheet name="Reference" sheetId="36" state="hidden" r:id="rId15"/>
  </sheets>
  <externalReferences>
    <externalReference r:id="rId16"/>
  </externalReferences>
  <definedNames>
    <definedName name="HouseholdName">'Household Summary'!$C$17:$D$26</definedName>
    <definedName name="HouseholdNumber">'Household Summary'!$B$17:$B$26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ame" localSheetId="13">'[1]Household Summary'!$B$17:$D$26</definedName>
    <definedName name="Name">'Household Summary'!$B$17:$D$31</definedName>
    <definedName name="OtherIncome" localSheetId="4">'HH Member 1'!$B$18</definedName>
    <definedName name="OtherIncome" localSheetId="5">'HH Member 2'!$B$18</definedName>
    <definedName name="OtherIncome" localSheetId="6">'HH Member 3'!$B$18</definedName>
    <definedName name="OtherIncome" localSheetId="7">'HH Member 4'!$B$18</definedName>
    <definedName name="OtherIncome" localSheetId="8">'HH Member 5'!$B$18</definedName>
    <definedName name="OtherIncome" localSheetId="9">'HH Member 6'!$B$18</definedName>
    <definedName name="OtherIncome" localSheetId="10">'HH Member 7'!$B$18</definedName>
    <definedName name="OtherIncome" localSheetId="11">'HH Member 8'!$B$18</definedName>
    <definedName name="PayPeriods" localSheetId="13">[1]Periods!$A$3:$F$7</definedName>
    <definedName name="PayPeriods">Periods!$A$3:$F$7</definedName>
    <definedName name="PayRates" localSheetId="13">[1]Periods!$A$11:$D$16</definedName>
    <definedName name="PayRates">Periods!$A$11:$D$16</definedName>
    <definedName name="Position1" localSheetId="4">'HH Member 1'!$B$55</definedName>
    <definedName name="Position1" localSheetId="5">'HH Member 2'!$B$55</definedName>
    <definedName name="Position1" localSheetId="6">'HH Member 3'!$B$55</definedName>
    <definedName name="Position1" localSheetId="7">'HH Member 4'!$B$55</definedName>
    <definedName name="Position1" localSheetId="8">'HH Member 5'!$B$55</definedName>
    <definedName name="Position1" localSheetId="9">'HH Member 6'!$B$55</definedName>
    <definedName name="Position1" localSheetId="10">'HH Member 7'!$B$55</definedName>
    <definedName name="Position1" localSheetId="11">'HH Member 8'!$B$55</definedName>
    <definedName name="Position2" localSheetId="4">'HH Member 1'!$B$105</definedName>
    <definedName name="Position2" localSheetId="5">'HH Member 2'!$B$105</definedName>
    <definedName name="Position2" localSheetId="6">'HH Member 3'!$B$105</definedName>
    <definedName name="Position2" localSheetId="7">'HH Member 4'!$B$105</definedName>
    <definedName name="Position2" localSheetId="8">'HH Member 5'!$B$105</definedName>
    <definedName name="Position2" localSheetId="9">'HH Member 6'!$B$105</definedName>
    <definedName name="Position2" localSheetId="10">'HH Member 7'!$B$105</definedName>
    <definedName name="Position2" localSheetId="11">'HH Member 8'!$B$105</definedName>
    <definedName name="Position3" localSheetId="4">'HH Member 1'!$B$155</definedName>
    <definedName name="Position3" localSheetId="5">'HH Member 2'!$B$155</definedName>
    <definedName name="Position3" localSheetId="6">'HH Member 3'!$B$155</definedName>
    <definedName name="Position3" localSheetId="7">'HH Member 4'!$B$155</definedName>
    <definedName name="Position3" localSheetId="8">'HH Member 5'!$B$155</definedName>
    <definedName name="Position3" localSheetId="9">'HH Member 6'!$B$155</definedName>
    <definedName name="Position3" localSheetId="10">'HH Member 7'!$B$155</definedName>
    <definedName name="Position3" localSheetId="11">'HH Member 8'!$B$155</definedName>
    <definedName name="Position4" localSheetId="4">'HH Member 1'!$B$205</definedName>
    <definedName name="Position4" localSheetId="5">'HH Member 2'!$B$205</definedName>
    <definedName name="Position4" localSheetId="6">'HH Member 3'!$B$205</definedName>
    <definedName name="Position4" localSheetId="7">'HH Member 4'!$B$205</definedName>
    <definedName name="Position4" localSheetId="8">'HH Member 5'!$B$205</definedName>
    <definedName name="Position4" localSheetId="9">'HH Member 6'!$B$205</definedName>
    <definedName name="Position4" localSheetId="10">'HH Member 7'!$B$205</definedName>
    <definedName name="Position4" localSheetId="11">'HH Member 8'!$B$205</definedName>
    <definedName name="_xlnm.Print_Area" localSheetId="2">'Household Summary'!$B$1:$I$68</definedName>
    <definedName name="_xlnm.Print_Area" localSheetId="1">Instructions!$B$1:$B$77</definedName>
    <definedName name="Relationships">'Household Summary'!$K$22:$K$28</definedName>
    <definedName name="SeasonalIncome" localSheetId="4">'HH Member 1'!$B$29</definedName>
    <definedName name="SeasonalIncome" localSheetId="5">'HH Member 2'!$B$29</definedName>
    <definedName name="SeasonalIncome" localSheetId="6">'HH Member 3'!$B$29</definedName>
    <definedName name="SeasonalIncome" localSheetId="7">'HH Member 4'!$B$29</definedName>
    <definedName name="SeasonalIncome" localSheetId="8">'HH Member 5'!$B$29</definedName>
    <definedName name="SeasonalIncome" localSheetId="9">'HH Member 6'!$B$29</definedName>
    <definedName name="SeasonalIncome" localSheetId="10">'HH Member 7'!$B$29</definedName>
    <definedName name="SeasonalIncome" localSheetId="11">'HH Member 8'!$B$29</definedName>
    <definedName name="SelfEmploymentIncome" localSheetId="4">'HH Member 1'!$B$42</definedName>
    <definedName name="SelfEmploymentIncome" localSheetId="5">'HH Member 2'!$B$42</definedName>
    <definedName name="SelfEmploymentIncome" localSheetId="6">'HH Member 3'!$B$42</definedName>
    <definedName name="SelfEmploymentIncome" localSheetId="7">'HH Member 4'!$B$42</definedName>
    <definedName name="SelfEmploymentIncome" localSheetId="8">'HH Member 5'!$B$42</definedName>
    <definedName name="SelfEmploymentIncome" localSheetId="9">'HH Member 6'!$B$42</definedName>
    <definedName name="SelfEmploymentIncome" localSheetId="10">'HH Member 7'!$B$42</definedName>
    <definedName name="SelfEmploymentIncome" localSheetId="11">'HH Member 8'!$B$42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54" l="1"/>
  <c r="G25" i="62" l="1"/>
  <c r="F117" i="54"/>
  <c r="F67" i="54"/>
  <c r="F109" i="54" l="1"/>
  <c r="E109" i="54" s="1"/>
  <c r="F59" i="54" l="1"/>
  <c r="E59" i="54" s="1"/>
  <c r="F67" i="66"/>
  <c r="C81" i="66"/>
  <c r="C81" i="62"/>
  <c r="G24" i="62"/>
  <c r="C231" i="64" l="1"/>
  <c r="F217" i="64"/>
  <c r="C181" i="64"/>
  <c r="F167" i="64"/>
  <c r="C131" i="64"/>
  <c r="F117" i="64"/>
  <c r="C81" i="64"/>
  <c r="F67" i="64"/>
  <c r="C231" i="65"/>
  <c r="F217" i="65"/>
  <c r="C181" i="65"/>
  <c r="F167" i="65"/>
  <c r="C131" i="65"/>
  <c r="F117" i="65"/>
  <c r="C81" i="65"/>
  <c r="F67" i="65"/>
  <c r="C231" i="66"/>
  <c r="F217" i="66"/>
  <c r="C181" i="66"/>
  <c r="F167" i="66"/>
  <c r="C131" i="66"/>
  <c r="F117" i="66"/>
  <c r="C231" i="67"/>
  <c r="F217" i="67"/>
  <c r="C181" i="67"/>
  <c r="F167" i="67"/>
  <c r="C131" i="67"/>
  <c r="F117" i="67"/>
  <c r="C81" i="67"/>
  <c r="F67" i="67"/>
  <c r="C231" i="63"/>
  <c r="F217" i="63"/>
  <c r="C181" i="63"/>
  <c r="F167" i="63"/>
  <c r="C131" i="63"/>
  <c r="F117" i="63"/>
  <c r="C81" i="63"/>
  <c r="F67" i="63"/>
  <c r="C231" i="61"/>
  <c r="F217" i="61"/>
  <c r="C181" i="61"/>
  <c r="F167" i="61"/>
  <c r="C131" i="61"/>
  <c r="F117" i="61"/>
  <c r="C81" i="61"/>
  <c r="F67" i="61"/>
  <c r="C231" i="62"/>
  <c r="F217" i="62"/>
  <c r="C181" i="62"/>
  <c r="F167" i="62"/>
  <c r="C131" i="62"/>
  <c r="F117" i="62"/>
  <c r="F67" i="62"/>
  <c r="H55" i="54"/>
  <c r="H78" i="54"/>
  <c r="H79" i="54" s="1"/>
  <c r="H128" i="54"/>
  <c r="H129" i="54" s="1"/>
  <c r="C231" i="54"/>
  <c r="F217" i="54"/>
  <c r="C181" i="54"/>
  <c r="F167" i="54"/>
  <c r="C131" i="54"/>
  <c r="F118" i="54"/>
  <c r="B11" i="54"/>
  <c r="H243" i="64" l="1"/>
  <c r="G243" i="64"/>
  <c r="C232" i="64" s="1"/>
  <c r="E243" i="64"/>
  <c r="D243" i="64"/>
  <c r="C243" i="64"/>
  <c r="G242" i="64"/>
  <c r="G241" i="64"/>
  <c r="G240" i="64"/>
  <c r="G235" i="64"/>
  <c r="F235" i="64"/>
  <c r="G231" i="64"/>
  <c r="H228" i="64"/>
  <c r="H229" i="64" s="1"/>
  <c r="C227" i="64"/>
  <c r="C225" i="64"/>
  <c r="C224" i="64"/>
  <c r="H223" i="64"/>
  <c r="G223" i="64"/>
  <c r="E223" i="64"/>
  <c r="G222" i="64"/>
  <c r="F222" i="64"/>
  <c r="G220" i="64"/>
  <c r="F220" i="64"/>
  <c r="G219" i="64"/>
  <c r="F219" i="64" s="1"/>
  <c r="F218" i="64"/>
  <c r="I218" i="64" s="1"/>
  <c r="B216" i="64"/>
  <c r="H210" i="64"/>
  <c r="F209" i="64"/>
  <c r="G209" i="64" s="1"/>
  <c r="E207" i="64"/>
  <c r="H205" i="64"/>
  <c r="E200" i="64"/>
  <c r="D200" i="64"/>
  <c r="C200" i="64"/>
  <c r="B200" i="64"/>
  <c r="E199" i="64"/>
  <c r="D199" i="64"/>
  <c r="C199" i="64"/>
  <c r="B199" i="64"/>
  <c r="B198" i="64" s="1"/>
  <c r="B195" i="64"/>
  <c r="H193" i="64"/>
  <c r="G193" i="64"/>
  <c r="E193" i="64"/>
  <c r="B196" i="64" s="1"/>
  <c r="D193" i="64"/>
  <c r="C193" i="64"/>
  <c r="G192" i="64"/>
  <c r="G191" i="64"/>
  <c r="G190" i="64"/>
  <c r="G185" i="64"/>
  <c r="F185" i="64"/>
  <c r="G181" i="64"/>
  <c r="H178" i="64"/>
  <c r="H179" i="64" s="1"/>
  <c r="C177" i="64"/>
  <c r="C175" i="64"/>
  <c r="C174" i="64"/>
  <c r="H173" i="64"/>
  <c r="G173" i="64"/>
  <c r="E173" i="64"/>
  <c r="G172" i="64"/>
  <c r="F172" i="64"/>
  <c r="G170" i="64"/>
  <c r="F170" i="64"/>
  <c r="G169" i="64"/>
  <c r="F169" i="64" s="1"/>
  <c r="F168" i="64"/>
  <c r="I168" i="64" s="1"/>
  <c r="B166" i="64"/>
  <c r="H160" i="64"/>
  <c r="F159" i="64"/>
  <c r="E159" i="64" s="1"/>
  <c r="E157" i="64"/>
  <c r="H155" i="64"/>
  <c r="E150" i="64"/>
  <c r="D150" i="64"/>
  <c r="C150" i="64"/>
  <c r="B150" i="64"/>
  <c r="E149" i="64"/>
  <c r="D149" i="64"/>
  <c r="C149" i="64"/>
  <c r="B149" i="64"/>
  <c r="B148" i="64" s="1"/>
  <c r="B145" i="64"/>
  <c r="H143" i="64"/>
  <c r="G143" i="64"/>
  <c r="C132" i="64" s="1"/>
  <c r="E143" i="64"/>
  <c r="B146" i="64" s="1"/>
  <c r="D143" i="64"/>
  <c r="C143" i="64"/>
  <c r="G142" i="64"/>
  <c r="G141" i="64"/>
  <c r="G140" i="64"/>
  <c r="G135" i="64"/>
  <c r="F135" i="64"/>
  <c r="G131" i="64"/>
  <c r="H128" i="64"/>
  <c r="H129" i="64" s="1"/>
  <c r="C127" i="64"/>
  <c r="C125" i="64"/>
  <c r="C124" i="64"/>
  <c r="H123" i="64"/>
  <c r="G123" i="64"/>
  <c r="E123" i="64"/>
  <c r="G122" i="64"/>
  <c r="F122" i="64"/>
  <c r="G120" i="64"/>
  <c r="F120" i="64"/>
  <c r="G119" i="64"/>
  <c r="F119" i="64" s="1"/>
  <c r="F118" i="64"/>
  <c r="I118" i="64" s="1"/>
  <c r="B116" i="64"/>
  <c r="H110" i="64"/>
  <c r="F109" i="64"/>
  <c r="E109" i="64" s="1"/>
  <c r="E107" i="64"/>
  <c r="H105" i="64"/>
  <c r="E100" i="64"/>
  <c r="D100" i="64"/>
  <c r="C100" i="64"/>
  <c r="B100" i="64"/>
  <c r="E99" i="64"/>
  <c r="D99" i="64"/>
  <c r="C99" i="64"/>
  <c r="B99" i="64"/>
  <c r="B98" i="64" s="1"/>
  <c r="B95" i="64"/>
  <c r="H93" i="64"/>
  <c r="G93" i="64"/>
  <c r="E93" i="64"/>
  <c r="B96" i="64" s="1"/>
  <c r="D93" i="64"/>
  <c r="C93" i="64"/>
  <c r="G92" i="64"/>
  <c r="G91" i="64"/>
  <c r="G90" i="64"/>
  <c r="G85" i="64"/>
  <c r="F85" i="64"/>
  <c r="G81" i="64"/>
  <c r="H78" i="64"/>
  <c r="H79" i="64" s="1"/>
  <c r="C77" i="64"/>
  <c r="C75" i="64"/>
  <c r="C74" i="64"/>
  <c r="H73" i="64"/>
  <c r="G73" i="64"/>
  <c r="E73" i="64"/>
  <c r="G72" i="64"/>
  <c r="F72" i="64"/>
  <c r="G70" i="64"/>
  <c r="F70" i="64"/>
  <c r="G69" i="64"/>
  <c r="F69" i="64" s="1"/>
  <c r="F68" i="64"/>
  <c r="I68" i="64" s="1"/>
  <c r="B66" i="64"/>
  <c r="H60" i="64"/>
  <c r="F59" i="64"/>
  <c r="G59" i="64" s="1"/>
  <c r="E57" i="64"/>
  <c r="H55" i="64"/>
  <c r="G49" i="64"/>
  <c r="F49" i="64"/>
  <c r="H46" i="64"/>
  <c r="H47" i="64" s="1"/>
  <c r="H43" i="64"/>
  <c r="H44" i="64" s="1"/>
  <c r="H38" i="64"/>
  <c r="E38" i="64"/>
  <c r="F37" i="64"/>
  <c r="G37" i="64" s="1"/>
  <c r="F36" i="64"/>
  <c r="G36" i="64" s="1"/>
  <c r="F35" i="64"/>
  <c r="B32" i="64"/>
  <c r="D31" i="64"/>
  <c r="C31" i="64"/>
  <c r="B27" i="64"/>
  <c r="H26" i="64"/>
  <c r="G26" i="64"/>
  <c r="H25" i="64"/>
  <c r="G25" i="64"/>
  <c r="H24" i="64"/>
  <c r="G24" i="64"/>
  <c r="H23" i="64"/>
  <c r="G23" i="64"/>
  <c r="H22" i="64"/>
  <c r="G22" i="64"/>
  <c r="H21" i="64"/>
  <c r="G21" i="64"/>
  <c r="H20" i="64"/>
  <c r="G20" i="64"/>
  <c r="H19" i="64"/>
  <c r="G19" i="64"/>
  <c r="H243" i="65"/>
  <c r="G243" i="65"/>
  <c r="E243" i="65"/>
  <c r="D243" i="65"/>
  <c r="C243" i="65"/>
  <c r="G242" i="65"/>
  <c r="G241" i="65"/>
  <c r="G240" i="65"/>
  <c r="G235" i="65"/>
  <c r="F235" i="65"/>
  <c r="G231" i="65"/>
  <c r="H228" i="65"/>
  <c r="H229" i="65" s="1"/>
  <c r="C227" i="65"/>
  <c r="C225" i="65"/>
  <c r="C224" i="65"/>
  <c r="H223" i="65"/>
  <c r="G223" i="65"/>
  <c r="E223" i="65"/>
  <c r="G222" i="65"/>
  <c r="F222" i="65"/>
  <c r="G220" i="65"/>
  <c r="F220" i="65"/>
  <c r="G219" i="65"/>
  <c r="F219" i="65" s="1"/>
  <c r="F218" i="65"/>
  <c r="I218" i="65" s="1"/>
  <c r="B216" i="65"/>
  <c r="H210" i="65"/>
  <c r="F209" i="65"/>
  <c r="G209" i="65" s="1"/>
  <c r="H209" i="65" s="1"/>
  <c r="E207" i="65"/>
  <c r="H205" i="65"/>
  <c r="E200" i="65"/>
  <c r="D200" i="65"/>
  <c r="C200" i="65"/>
  <c r="B200" i="65"/>
  <c r="E199" i="65"/>
  <c r="D199" i="65"/>
  <c r="C199" i="65"/>
  <c r="B199" i="65"/>
  <c r="B198" i="65" s="1"/>
  <c r="B195" i="65"/>
  <c r="H193" i="65"/>
  <c r="G193" i="65"/>
  <c r="E193" i="65"/>
  <c r="B196" i="65" s="1"/>
  <c r="D193" i="65"/>
  <c r="C193" i="65"/>
  <c r="G192" i="65"/>
  <c r="G191" i="65"/>
  <c r="G190" i="65"/>
  <c r="G185" i="65"/>
  <c r="F185" i="65"/>
  <c r="G181" i="65"/>
  <c r="H178" i="65"/>
  <c r="H179" i="65" s="1"/>
  <c r="C177" i="65"/>
  <c r="C175" i="65"/>
  <c r="C174" i="65"/>
  <c r="H173" i="65"/>
  <c r="G173" i="65"/>
  <c r="E173" i="65"/>
  <c r="G172" i="65"/>
  <c r="F172" i="65"/>
  <c r="G170" i="65"/>
  <c r="F170" i="65"/>
  <c r="G169" i="65"/>
  <c r="F169" i="65"/>
  <c r="F168" i="65"/>
  <c r="I168" i="65" s="1"/>
  <c r="B166" i="65"/>
  <c r="H160" i="65"/>
  <c r="F159" i="65"/>
  <c r="G159" i="65" s="1"/>
  <c r="E157" i="65"/>
  <c r="H155" i="65"/>
  <c r="E150" i="65"/>
  <c r="D150" i="65"/>
  <c r="C150" i="65"/>
  <c r="B150" i="65"/>
  <c r="E149" i="65"/>
  <c r="D149" i="65"/>
  <c r="C149" i="65"/>
  <c r="B149" i="65"/>
  <c r="B148" i="65" s="1"/>
  <c r="B145" i="65"/>
  <c r="H143" i="65"/>
  <c r="G143" i="65"/>
  <c r="E143" i="65"/>
  <c r="B146" i="65" s="1"/>
  <c r="D143" i="65"/>
  <c r="C143" i="65"/>
  <c r="G142" i="65"/>
  <c r="G141" i="65"/>
  <c r="G140" i="65"/>
  <c r="G135" i="65"/>
  <c r="F135" i="65"/>
  <c r="G131" i="65"/>
  <c r="H128" i="65"/>
  <c r="H129" i="65" s="1"/>
  <c r="C127" i="65"/>
  <c r="C125" i="65"/>
  <c r="C124" i="65"/>
  <c r="H123" i="65"/>
  <c r="G123" i="65"/>
  <c r="E123" i="65"/>
  <c r="G122" i="65"/>
  <c r="F122" i="65"/>
  <c r="G120" i="65"/>
  <c r="F120" i="65"/>
  <c r="G119" i="65"/>
  <c r="F119" i="65" s="1"/>
  <c r="F118" i="65"/>
  <c r="I118" i="65" s="1"/>
  <c r="B116" i="65"/>
  <c r="H110" i="65"/>
  <c r="F109" i="65"/>
  <c r="G109" i="65" s="1"/>
  <c r="E107" i="65"/>
  <c r="H105" i="65"/>
  <c r="E100" i="65"/>
  <c r="D100" i="65"/>
  <c r="C100" i="65"/>
  <c r="B100" i="65"/>
  <c r="E99" i="65"/>
  <c r="D99" i="65"/>
  <c r="C99" i="65"/>
  <c r="B99" i="65"/>
  <c r="B98" i="65" s="1"/>
  <c r="B95" i="65"/>
  <c r="H93" i="65"/>
  <c r="G93" i="65"/>
  <c r="C82" i="65" s="1"/>
  <c r="E93" i="65"/>
  <c r="B96" i="65" s="1"/>
  <c r="D93" i="65"/>
  <c r="C93" i="65"/>
  <c r="G92" i="65"/>
  <c r="G91" i="65"/>
  <c r="G90" i="65"/>
  <c r="G85" i="65"/>
  <c r="F85" i="65"/>
  <c r="G81" i="65"/>
  <c r="H78" i="65"/>
  <c r="H79" i="65" s="1"/>
  <c r="C77" i="65"/>
  <c r="C75" i="65"/>
  <c r="C74" i="65"/>
  <c r="H73" i="65"/>
  <c r="G73" i="65"/>
  <c r="E73" i="65"/>
  <c r="G72" i="65"/>
  <c r="F72" i="65"/>
  <c r="G70" i="65"/>
  <c r="F70" i="65"/>
  <c r="G69" i="65"/>
  <c r="F69" i="65" s="1"/>
  <c r="F68" i="65"/>
  <c r="I68" i="65" s="1"/>
  <c r="B66" i="65"/>
  <c r="H60" i="65"/>
  <c r="F59" i="65"/>
  <c r="E59" i="65" s="1"/>
  <c r="E57" i="65"/>
  <c r="H55" i="65"/>
  <c r="G49" i="65"/>
  <c r="F49" i="65"/>
  <c r="H46" i="65"/>
  <c r="H47" i="65" s="1"/>
  <c r="H43" i="65"/>
  <c r="H44" i="65" s="1"/>
  <c r="H38" i="65"/>
  <c r="E38" i="65"/>
  <c r="F37" i="65"/>
  <c r="G37" i="65" s="1"/>
  <c r="F36" i="65"/>
  <c r="G35" i="65"/>
  <c r="F35" i="65"/>
  <c r="B32" i="65"/>
  <c r="D31" i="65"/>
  <c r="C31" i="65"/>
  <c r="B27" i="65"/>
  <c r="H26" i="65"/>
  <c r="G26" i="65"/>
  <c r="H25" i="65"/>
  <c r="G25" i="65"/>
  <c r="H24" i="65"/>
  <c r="G24" i="65"/>
  <c r="H23" i="65"/>
  <c r="G23" i="65"/>
  <c r="H22" i="65"/>
  <c r="G22" i="65"/>
  <c r="H21" i="65"/>
  <c r="G21" i="65"/>
  <c r="H20" i="65"/>
  <c r="G20" i="65"/>
  <c r="H19" i="65"/>
  <c r="G19" i="65"/>
  <c r="H243" i="66"/>
  <c r="G243" i="66"/>
  <c r="E243" i="66"/>
  <c r="D243" i="66"/>
  <c r="C243" i="66"/>
  <c r="G242" i="66"/>
  <c r="G241" i="66"/>
  <c r="G240" i="66"/>
  <c r="G235" i="66"/>
  <c r="F235" i="66"/>
  <c r="G231" i="66"/>
  <c r="H228" i="66"/>
  <c r="H229" i="66" s="1"/>
  <c r="C227" i="66"/>
  <c r="C225" i="66"/>
  <c r="C224" i="66"/>
  <c r="H223" i="66"/>
  <c r="G223" i="66"/>
  <c r="E223" i="66"/>
  <c r="G222" i="66"/>
  <c r="F222" i="66"/>
  <c r="G220" i="66"/>
  <c r="F220" i="66"/>
  <c r="G219" i="66"/>
  <c r="F219" i="66" s="1"/>
  <c r="I218" i="66"/>
  <c r="F218" i="66"/>
  <c r="B216" i="66"/>
  <c r="H210" i="66"/>
  <c r="F209" i="66"/>
  <c r="G209" i="66" s="1"/>
  <c r="E207" i="66"/>
  <c r="H205" i="66"/>
  <c r="E200" i="66"/>
  <c r="D200" i="66"/>
  <c r="C200" i="66"/>
  <c r="B200" i="66"/>
  <c r="E199" i="66"/>
  <c r="D199" i="66"/>
  <c r="C199" i="66"/>
  <c r="B199" i="66"/>
  <c r="B198" i="66" s="1"/>
  <c r="B195" i="66"/>
  <c r="H193" i="66"/>
  <c r="G193" i="66"/>
  <c r="E193" i="66"/>
  <c r="B196" i="66" s="1"/>
  <c r="D193" i="66"/>
  <c r="C193" i="66"/>
  <c r="G192" i="66"/>
  <c r="G191" i="66"/>
  <c r="G190" i="66"/>
  <c r="G185" i="66"/>
  <c r="F185" i="66"/>
  <c r="G181" i="66"/>
  <c r="H178" i="66"/>
  <c r="H179" i="66" s="1"/>
  <c r="C177" i="66"/>
  <c r="C175" i="66"/>
  <c r="C174" i="66"/>
  <c r="H173" i="66"/>
  <c r="G173" i="66"/>
  <c r="E173" i="66"/>
  <c r="G172" i="66"/>
  <c r="F172" i="66"/>
  <c r="G170" i="66"/>
  <c r="F170" i="66"/>
  <c r="G169" i="66"/>
  <c r="F169" i="66" s="1"/>
  <c r="F168" i="66"/>
  <c r="I168" i="66" s="1"/>
  <c r="B166" i="66"/>
  <c r="H160" i="66"/>
  <c r="F159" i="66"/>
  <c r="E159" i="66" s="1"/>
  <c r="E157" i="66"/>
  <c r="H155" i="66"/>
  <c r="E150" i="66"/>
  <c r="D150" i="66"/>
  <c r="C150" i="66"/>
  <c r="B150" i="66"/>
  <c r="E149" i="66"/>
  <c r="D149" i="66"/>
  <c r="C149" i="66"/>
  <c r="B149" i="66"/>
  <c r="B148" i="66"/>
  <c r="B145" i="66"/>
  <c r="H143" i="66"/>
  <c r="G143" i="66"/>
  <c r="E143" i="66"/>
  <c r="B146" i="66" s="1"/>
  <c r="D143" i="66"/>
  <c r="C143" i="66"/>
  <c r="G142" i="66"/>
  <c r="G141" i="66"/>
  <c r="G140" i="66"/>
  <c r="G135" i="66"/>
  <c r="F135" i="66"/>
  <c r="G131" i="66"/>
  <c r="H129" i="66"/>
  <c r="H128" i="66"/>
  <c r="C127" i="66"/>
  <c r="C125" i="66"/>
  <c r="C124" i="66"/>
  <c r="H123" i="66"/>
  <c r="G123" i="66"/>
  <c r="E123" i="66"/>
  <c r="G122" i="66"/>
  <c r="F122" i="66"/>
  <c r="G120" i="66"/>
  <c r="F120" i="66"/>
  <c r="G119" i="66"/>
  <c r="F119" i="66" s="1"/>
  <c r="F118" i="66"/>
  <c r="I118" i="66" s="1"/>
  <c r="B116" i="66"/>
  <c r="H110" i="66"/>
  <c r="F109" i="66"/>
  <c r="E109" i="66" s="1"/>
  <c r="E107" i="66"/>
  <c r="H105" i="66"/>
  <c r="E100" i="66"/>
  <c r="D100" i="66"/>
  <c r="C100" i="66"/>
  <c r="B100" i="66"/>
  <c r="E99" i="66"/>
  <c r="D99" i="66"/>
  <c r="C99" i="66"/>
  <c r="B99" i="66"/>
  <c r="B98" i="66" s="1"/>
  <c r="B95" i="66"/>
  <c r="H93" i="66"/>
  <c r="G93" i="66"/>
  <c r="E93" i="66"/>
  <c r="B96" i="66" s="1"/>
  <c r="D93" i="66"/>
  <c r="C93" i="66"/>
  <c r="G92" i="66"/>
  <c r="G91" i="66"/>
  <c r="G90" i="66"/>
  <c r="G85" i="66"/>
  <c r="F85" i="66"/>
  <c r="G81" i="66"/>
  <c r="H78" i="66"/>
  <c r="H79" i="66" s="1"/>
  <c r="C77" i="66"/>
  <c r="C75" i="66"/>
  <c r="C74" i="66"/>
  <c r="H73" i="66"/>
  <c r="G73" i="66"/>
  <c r="E73" i="66"/>
  <c r="G72" i="66"/>
  <c r="F72" i="66"/>
  <c r="G70" i="66"/>
  <c r="F70" i="66"/>
  <c r="G69" i="66"/>
  <c r="F69" i="66" s="1"/>
  <c r="F68" i="66"/>
  <c r="I68" i="66" s="1"/>
  <c r="B66" i="66"/>
  <c r="H60" i="66"/>
  <c r="F59" i="66"/>
  <c r="G59" i="66" s="1"/>
  <c r="H59" i="66" s="1"/>
  <c r="E59" i="66"/>
  <c r="E57" i="66"/>
  <c r="H55" i="66"/>
  <c r="G49" i="66"/>
  <c r="F49" i="66"/>
  <c r="H46" i="66"/>
  <c r="H47" i="66" s="1"/>
  <c r="H43" i="66"/>
  <c r="H44" i="66" s="1"/>
  <c r="H49" i="66" s="1"/>
  <c r="H38" i="66"/>
  <c r="E38" i="66"/>
  <c r="F37" i="66"/>
  <c r="G37" i="66" s="1"/>
  <c r="F36" i="66"/>
  <c r="G36" i="66" s="1"/>
  <c r="F35" i="66"/>
  <c r="G35" i="66" s="1"/>
  <c r="B32" i="66"/>
  <c r="D31" i="66"/>
  <c r="C31" i="66"/>
  <c r="B27" i="66"/>
  <c r="H26" i="66"/>
  <c r="G26" i="66"/>
  <c r="H25" i="66"/>
  <c r="G25" i="66"/>
  <c r="H24" i="66"/>
  <c r="G24" i="66"/>
  <c r="H23" i="66"/>
  <c r="G23" i="66"/>
  <c r="H22" i="66"/>
  <c r="G22" i="66"/>
  <c r="H21" i="66"/>
  <c r="G21" i="66"/>
  <c r="H20" i="66"/>
  <c r="G20" i="66"/>
  <c r="H19" i="66"/>
  <c r="G19" i="66"/>
  <c r="H243" i="67"/>
  <c r="G243" i="67"/>
  <c r="E243" i="67"/>
  <c r="D243" i="67"/>
  <c r="C243" i="67"/>
  <c r="G242" i="67"/>
  <c r="G241" i="67"/>
  <c r="G240" i="67"/>
  <c r="G235" i="67"/>
  <c r="F235" i="67"/>
  <c r="G231" i="67"/>
  <c r="H228" i="67"/>
  <c r="H229" i="67" s="1"/>
  <c r="C227" i="67"/>
  <c r="C225" i="67"/>
  <c r="C224" i="67"/>
  <c r="H223" i="67"/>
  <c r="G223" i="67"/>
  <c r="E223" i="67"/>
  <c r="G222" i="67"/>
  <c r="F222" i="67"/>
  <c r="G220" i="67"/>
  <c r="F220" i="67"/>
  <c r="G219" i="67"/>
  <c r="F219" i="67" s="1"/>
  <c r="I218" i="67"/>
  <c r="F218" i="67"/>
  <c r="B216" i="67"/>
  <c r="H210" i="67"/>
  <c r="F209" i="67"/>
  <c r="G209" i="67" s="1"/>
  <c r="E207" i="67"/>
  <c r="H205" i="67"/>
  <c r="E200" i="67"/>
  <c r="D200" i="67"/>
  <c r="C200" i="67"/>
  <c r="B200" i="67"/>
  <c r="E199" i="67"/>
  <c r="D199" i="67"/>
  <c r="C199" i="67"/>
  <c r="B199" i="67"/>
  <c r="B198" i="67" s="1"/>
  <c r="B195" i="67"/>
  <c r="H193" i="67"/>
  <c r="G193" i="67"/>
  <c r="E193" i="67"/>
  <c r="B196" i="67" s="1"/>
  <c r="D193" i="67"/>
  <c r="C193" i="67"/>
  <c r="G192" i="67"/>
  <c r="G191" i="67"/>
  <c r="G190" i="67"/>
  <c r="G185" i="67"/>
  <c r="F185" i="67"/>
  <c r="G181" i="67"/>
  <c r="H178" i="67"/>
  <c r="H179" i="67" s="1"/>
  <c r="C177" i="67"/>
  <c r="C175" i="67"/>
  <c r="C174" i="67"/>
  <c r="H173" i="67"/>
  <c r="G173" i="67"/>
  <c r="E173" i="67"/>
  <c r="G172" i="67"/>
  <c r="F172" i="67"/>
  <c r="G170" i="67"/>
  <c r="F170" i="67"/>
  <c r="G169" i="67"/>
  <c r="F169" i="67" s="1"/>
  <c r="F168" i="67"/>
  <c r="I168" i="67" s="1"/>
  <c r="B166" i="67"/>
  <c r="H160" i="67"/>
  <c r="F159" i="67"/>
  <c r="E159" i="67" s="1"/>
  <c r="E157" i="67"/>
  <c r="H155" i="67"/>
  <c r="E150" i="67"/>
  <c r="D150" i="67"/>
  <c r="C150" i="67"/>
  <c r="B150" i="67"/>
  <c r="E149" i="67"/>
  <c r="D149" i="67"/>
  <c r="C149" i="67"/>
  <c r="B149" i="67"/>
  <c r="B148" i="67" s="1"/>
  <c r="B145" i="67"/>
  <c r="H143" i="67"/>
  <c r="G143" i="67"/>
  <c r="E143" i="67"/>
  <c r="B146" i="67" s="1"/>
  <c r="D143" i="67"/>
  <c r="C143" i="67"/>
  <c r="G142" i="67"/>
  <c r="G141" i="67"/>
  <c r="G140" i="67"/>
  <c r="G135" i="67"/>
  <c r="F135" i="67"/>
  <c r="G131" i="67"/>
  <c r="H128" i="67"/>
  <c r="H129" i="67" s="1"/>
  <c r="C127" i="67"/>
  <c r="C125" i="67"/>
  <c r="C124" i="67"/>
  <c r="H123" i="67"/>
  <c r="G123" i="67"/>
  <c r="E123" i="67"/>
  <c r="G122" i="67"/>
  <c r="F122" i="67"/>
  <c r="G120" i="67"/>
  <c r="F120" i="67"/>
  <c r="G119" i="67"/>
  <c r="F119" i="67" s="1"/>
  <c r="F118" i="67"/>
  <c r="I118" i="67" s="1"/>
  <c r="B116" i="67"/>
  <c r="H110" i="67"/>
  <c r="F109" i="67"/>
  <c r="E107" i="67"/>
  <c r="H105" i="67"/>
  <c r="E100" i="67"/>
  <c r="D100" i="67"/>
  <c r="C100" i="67"/>
  <c r="B100" i="67"/>
  <c r="E99" i="67"/>
  <c r="D99" i="67"/>
  <c r="C99" i="67"/>
  <c r="B99" i="67"/>
  <c r="B98" i="67" s="1"/>
  <c r="B95" i="67"/>
  <c r="H93" i="67"/>
  <c r="G93" i="67"/>
  <c r="E93" i="67"/>
  <c r="B96" i="67" s="1"/>
  <c r="D93" i="67"/>
  <c r="C93" i="67"/>
  <c r="G92" i="67"/>
  <c r="G91" i="67"/>
  <c r="G90" i="67"/>
  <c r="G85" i="67"/>
  <c r="F85" i="67"/>
  <c r="G81" i="67"/>
  <c r="H78" i="67"/>
  <c r="H79" i="67" s="1"/>
  <c r="C77" i="67"/>
  <c r="C75" i="67"/>
  <c r="C74" i="67"/>
  <c r="H73" i="67"/>
  <c r="G73" i="67"/>
  <c r="E73" i="67"/>
  <c r="G72" i="67"/>
  <c r="F72" i="67"/>
  <c r="G70" i="67"/>
  <c r="F70" i="67"/>
  <c r="G69" i="67"/>
  <c r="F69" i="67" s="1"/>
  <c r="F68" i="67"/>
  <c r="I68" i="67" s="1"/>
  <c r="B66" i="67"/>
  <c r="H60" i="67"/>
  <c r="F59" i="67"/>
  <c r="G59" i="67" s="1"/>
  <c r="E57" i="67"/>
  <c r="H55" i="67"/>
  <c r="G49" i="67"/>
  <c r="F49" i="67"/>
  <c r="H46" i="67"/>
  <c r="H47" i="67" s="1"/>
  <c r="H43" i="67"/>
  <c r="H44" i="67" s="1"/>
  <c r="H38" i="67"/>
  <c r="E38" i="67"/>
  <c r="F37" i="67"/>
  <c r="G37" i="67" s="1"/>
  <c r="F36" i="67"/>
  <c r="G36" i="67" s="1"/>
  <c r="F35" i="67"/>
  <c r="G35" i="67" s="1"/>
  <c r="B32" i="67"/>
  <c r="D31" i="67"/>
  <c r="C31" i="67"/>
  <c r="B27" i="67"/>
  <c r="H26" i="67"/>
  <c r="G26" i="67"/>
  <c r="H25" i="67"/>
  <c r="G25" i="67"/>
  <c r="H24" i="67"/>
  <c r="G24" i="67"/>
  <c r="H23" i="67"/>
  <c r="G23" i="67"/>
  <c r="H22" i="67"/>
  <c r="G22" i="67"/>
  <c r="H21" i="67"/>
  <c r="G21" i="67"/>
  <c r="H20" i="67"/>
  <c r="G20" i="67"/>
  <c r="H19" i="67"/>
  <c r="G19" i="67"/>
  <c r="H243" i="63"/>
  <c r="G243" i="63"/>
  <c r="E243" i="63"/>
  <c r="D243" i="63"/>
  <c r="C243" i="63"/>
  <c r="G242" i="63"/>
  <c r="G241" i="63"/>
  <c r="G240" i="63"/>
  <c r="G235" i="63"/>
  <c r="F235" i="63"/>
  <c r="G231" i="63"/>
  <c r="H228" i="63"/>
  <c r="H229" i="63" s="1"/>
  <c r="C227" i="63"/>
  <c r="C225" i="63"/>
  <c r="C224" i="63"/>
  <c r="H223" i="63"/>
  <c r="G223" i="63"/>
  <c r="E223" i="63"/>
  <c r="G222" i="63"/>
  <c r="F222" i="63"/>
  <c r="G220" i="63"/>
  <c r="F220" i="63"/>
  <c r="G219" i="63"/>
  <c r="F219" i="63" s="1"/>
  <c r="F218" i="63"/>
  <c r="I218" i="63" s="1"/>
  <c r="B216" i="63"/>
  <c r="H210" i="63"/>
  <c r="F209" i="63"/>
  <c r="E207" i="63"/>
  <c r="H205" i="63"/>
  <c r="E200" i="63"/>
  <c r="D200" i="63"/>
  <c r="C200" i="63"/>
  <c r="B200" i="63"/>
  <c r="E199" i="63"/>
  <c r="D199" i="63"/>
  <c r="C199" i="63"/>
  <c r="B199" i="63"/>
  <c r="B198" i="63" s="1"/>
  <c r="B195" i="63"/>
  <c r="H193" i="63"/>
  <c r="G193" i="63"/>
  <c r="E193" i="63"/>
  <c r="B196" i="63" s="1"/>
  <c r="D193" i="63"/>
  <c r="C193" i="63"/>
  <c r="G192" i="63"/>
  <c r="G191" i="63"/>
  <c r="G190" i="63"/>
  <c r="G185" i="63"/>
  <c r="F185" i="63"/>
  <c r="G181" i="63"/>
  <c r="H178" i="63"/>
  <c r="H179" i="63" s="1"/>
  <c r="C177" i="63"/>
  <c r="C175" i="63"/>
  <c r="C174" i="63"/>
  <c r="H173" i="63"/>
  <c r="G173" i="63"/>
  <c r="E173" i="63"/>
  <c r="G172" i="63"/>
  <c r="F172" i="63"/>
  <c r="G170" i="63"/>
  <c r="F170" i="63"/>
  <c r="G169" i="63"/>
  <c r="F169" i="63" s="1"/>
  <c r="F168" i="63"/>
  <c r="I168" i="63" s="1"/>
  <c r="B166" i="63"/>
  <c r="H160" i="63"/>
  <c r="F159" i="63"/>
  <c r="G159" i="63" s="1"/>
  <c r="H159" i="63" s="1"/>
  <c r="E157" i="63"/>
  <c r="H155" i="63"/>
  <c r="E150" i="63"/>
  <c r="D150" i="63"/>
  <c r="C150" i="63"/>
  <c r="B150" i="63"/>
  <c r="E149" i="63"/>
  <c r="D149" i="63"/>
  <c r="C149" i="63"/>
  <c r="B149" i="63"/>
  <c r="B148" i="63" s="1"/>
  <c r="B145" i="63"/>
  <c r="H143" i="63"/>
  <c r="G143" i="63"/>
  <c r="E143" i="63"/>
  <c r="B146" i="63" s="1"/>
  <c r="D143" i="63"/>
  <c r="C143" i="63"/>
  <c r="G142" i="63"/>
  <c r="G141" i="63"/>
  <c r="G140" i="63"/>
  <c r="G135" i="63"/>
  <c r="F135" i="63"/>
  <c r="G131" i="63"/>
  <c r="H128" i="63"/>
  <c r="H129" i="63" s="1"/>
  <c r="C127" i="63"/>
  <c r="C125" i="63"/>
  <c r="C124" i="63"/>
  <c r="H123" i="63"/>
  <c r="G123" i="63"/>
  <c r="E123" i="63"/>
  <c r="G122" i="63"/>
  <c r="F122" i="63"/>
  <c r="G120" i="63"/>
  <c r="F120" i="63"/>
  <c r="G119" i="63"/>
  <c r="F119" i="63" s="1"/>
  <c r="F118" i="63"/>
  <c r="I118" i="63" s="1"/>
  <c r="B116" i="63"/>
  <c r="H110" i="63"/>
  <c r="F109" i="63"/>
  <c r="G109" i="63" s="1"/>
  <c r="E109" i="63"/>
  <c r="E107" i="63"/>
  <c r="H105" i="63"/>
  <c r="E100" i="63"/>
  <c r="D100" i="63"/>
  <c r="C100" i="63"/>
  <c r="B100" i="63"/>
  <c r="E99" i="63"/>
  <c r="D99" i="63"/>
  <c r="C99" i="63"/>
  <c r="B99" i="63"/>
  <c r="B98" i="63" s="1"/>
  <c r="B95" i="63"/>
  <c r="H93" i="63"/>
  <c r="G93" i="63"/>
  <c r="C82" i="63" s="1"/>
  <c r="E93" i="63"/>
  <c r="B96" i="63" s="1"/>
  <c r="D93" i="63"/>
  <c r="C93" i="63"/>
  <c r="G92" i="63"/>
  <c r="G91" i="63"/>
  <c r="G90" i="63"/>
  <c r="G85" i="63"/>
  <c r="F85" i="63"/>
  <c r="G81" i="63"/>
  <c r="H78" i="63"/>
  <c r="H79" i="63" s="1"/>
  <c r="C77" i="63"/>
  <c r="C75" i="63"/>
  <c r="C74" i="63"/>
  <c r="H73" i="63"/>
  <c r="G73" i="63"/>
  <c r="E73" i="63"/>
  <c r="G72" i="63"/>
  <c r="F72" i="63"/>
  <c r="G70" i="63"/>
  <c r="F70" i="63"/>
  <c r="G69" i="63"/>
  <c r="F69" i="63" s="1"/>
  <c r="F68" i="63"/>
  <c r="I68" i="63" s="1"/>
  <c r="B66" i="63"/>
  <c r="H60" i="63"/>
  <c r="F59" i="63"/>
  <c r="G59" i="63" s="1"/>
  <c r="E57" i="63"/>
  <c r="H55" i="63"/>
  <c r="G49" i="63"/>
  <c r="F49" i="63"/>
  <c r="H46" i="63"/>
  <c r="H47" i="63" s="1"/>
  <c r="H43" i="63"/>
  <c r="H44" i="63" s="1"/>
  <c r="H38" i="63"/>
  <c r="E38" i="63"/>
  <c r="F37" i="63"/>
  <c r="G37" i="63" s="1"/>
  <c r="F36" i="63"/>
  <c r="G36" i="63" s="1"/>
  <c r="F35" i="63"/>
  <c r="B32" i="63"/>
  <c r="D31" i="63"/>
  <c r="C31" i="63"/>
  <c r="B27" i="63"/>
  <c r="H26" i="63"/>
  <c r="G26" i="63"/>
  <c r="H25" i="63"/>
  <c r="G25" i="63"/>
  <c r="H24" i="63"/>
  <c r="G24" i="63"/>
  <c r="H23" i="63"/>
  <c r="G23" i="63"/>
  <c r="H22" i="63"/>
  <c r="G22" i="63"/>
  <c r="H21" i="63"/>
  <c r="G21" i="63"/>
  <c r="H20" i="63"/>
  <c r="G20" i="63"/>
  <c r="H19" i="63"/>
  <c r="G19" i="63"/>
  <c r="H243" i="61"/>
  <c r="G243" i="61"/>
  <c r="E243" i="61"/>
  <c r="D243" i="61"/>
  <c r="C243" i="61"/>
  <c r="G242" i="61"/>
  <c r="G241" i="61"/>
  <c r="G240" i="61"/>
  <c r="G235" i="61"/>
  <c r="F235" i="61"/>
  <c r="G231" i="61"/>
  <c r="H228" i="61"/>
  <c r="H229" i="61" s="1"/>
  <c r="C227" i="61"/>
  <c r="C225" i="61"/>
  <c r="C224" i="61"/>
  <c r="H223" i="61"/>
  <c r="G223" i="61"/>
  <c r="E223" i="61"/>
  <c r="G222" i="61"/>
  <c r="F222" i="61"/>
  <c r="G220" i="61"/>
  <c r="F220" i="61"/>
  <c r="G219" i="61"/>
  <c r="F219" i="61" s="1"/>
  <c r="F218" i="61"/>
  <c r="I218" i="61" s="1"/>
  <c r="B216" i="61"/>
  <c r="H210" i="61"/>
  <c r="F209" i="61"/>
  <c r="G209" i="61" s="1"/>
  <c r="E207" i="61"/>
  <c r="H205" i="61"/>
  <c r="E200" i="61"/>
  <c r="D200" i="61"/>
  <c r="C200" i="61"/>
  <c r="B200" i="61"/>
  <c r="E199" i="61"/>
  <c r="D199" i="61"/>
  <c r="C199" i="61"/>
  <c r="B199" i="61"/>
  <c r="B198" i="61" s="1"/>
  <c r="B195" i="61"/>
  <c r="H193" i="61"/>
  <c r="G193" i="61"/>
  <c r="E193" i="61"/>
  <c r="B196" i="61" s="1"/>
  <c r="D193" i="61"/>
  <c r="C193" i="61"/>
  <c r="G192" i="61"/>
  <c r="G191" i="61"/>
  <c r="G190" i="61"/>
  <c r="G185" i="61"/>
  <c r="F185" i="61"/>
  <c r="G181" i="61"/>
  <c r="H178" i="61"/>
  <c r="H179" i="61" s="1"/>
  <c r="C177" i="61"/>
  <c r="C175" i="61"/>
  <c r="C174" i="61"/>
  <c r="H173" i="61"/>
  <c r="G173" i="61"/>
  <c r="E173" i="61"/>
  <c r="G172" i="61"/>
  <c r="F172" i="61"/>
  <c r="G170" i="61"/>
  <c r="F170" i="61"/>
  <c r="G169" i="61"/>
  <c r="F169" i="61" s="1"/>
  <c r="F168" i="61"/>
  <c r="I168" i="61" s="1"/>
  <c r="B166" i="61"/>
  <c r="H160" i="61"/>
  <c r="F159" i="61"/>
  <c r="G159" i="61" s="1"/>
  <c r="E157" i="61"/>
  <c r="H155" i="61"/>
  <c r="E150" i="61"/>
  <c r="D150" i="61"/>
  <c r="C150" i="61"/>
  <c r="B150" i="61"/>
  <c r="E149" i="61"/>
  <c r="D149" i="61"/>
  <c r="C149" i="61"/>
  <c r="B149" i="61"/>
  <c r="B148" i="61" s="1"/>
  <c r="B145" i="61"/>
  <c r="H143" i="61"/>
  <c r="G143" i="61"/>
  <c r="E143" i="61"/>
  <c r="B146" i="61" s="1"/>
  <c r="D143" i="61"/>
  <c r="C143" i="61"/>
  <c r="G142" i="61"/>
  <c r="G141" i="61"/>
  <c r="G140" i="61"/>
  <c r="G135" i="61"/>
  <c r="F135" i="61"/>
  <c r="G131" i="61"/>
  <c r="H128" i="61"/>
  <c r="H129" i="61" s="1"/>
  <c r="C127" i="61"/>
  <c r="C125" i="61"/>
  <c r="C124" i="61"/>
  <c r="H123" i="61"/>
  <c r="G123" i="61"/>
  <c r="E123" i="61"/>
  <c r="G122" i="61"/>
  <c r="F122" i="61"/>
  <c r="G120" i="61"/>
  <c r="F120" i="61"/>
  <c r="G119" i="61"/>
  <c r="F119" i="61" s="1"/>
  <c r="F118" i="61"/>
  <c r="I118" i="61" s="1"/>
  <c r="B116" i="61"/>
  <c r="H110" i="61"/>
  <c r="F109" i="61"/>
  <c r="E109" i="61" s="1"/>
  <c r="E107" i="61"/>
  <c r="H105" i="61"/>
  <c r="E100" i="61"/>
  <c r="D100" i="61"/>
  <c r="C100" i="61"/>
  <c r="B100" i="61"/>
  <c r="E99" i="61"/>
  <c r="D99" i="61"/>
  <c r="C99" i="61"/>
  <c r="B99" i="61"/>
  <c r="B98" i="61" s="1"/>
  <c r="B95" i="61"/>
  <c r="H93" i="61"/>
  <c r="G93" i="61"/>
  <c r="E93" i="61"/>
  <c r="B96" i="61" s="1"/>
  <c r="D93" i="61"/>
  <c r="C93" i="61"/>
  <c r="G92" i="61"/>
  <c r="G91" i="61"/>
  <c r="G90" i="61"/>
  <c r="G85" i="61"/>
  <c r="F85" i="61"/>
  <c r="G81" i="61"/>
  <c r="H78" i="61"/>
  <c r="H79" i="61" s="1"/>
  <c r="C77" i="61"/>
  <c r="C75" i="61"/>
  <c r="C74" i="61"/>
  <c r="H73" i="61"/>
  <c r="G73" i="61"/>
  <c r="E73" i="61"/>
  <c r="G72" i="61"/>
  <c r="F72" i="61"/>
  <c r="G70" i="61"/>
  <c r="F70" i="61"/>
  <c r="G69" i="61"/>
  <c r="F69" i="61" s="1"/>
  <c r="F68" i="61"/>
  <c r="I68" i="61" s="1"/>
  <c r="B66" i="61"/>
  <c r="H60" i="61"/>
  <c r="F59" i="61"/>
  <c r="G59" i="61" s="1"/>
  <c r="H59" i="61" s="1"/>
  <c r="E59" i="61"/>
  <c r="E57" i="61"/>
  <c r="H55" i="61"/>
  <c r="G49" i="61"/>
  <c r="F49" i="61"/>
  <c r="H46" i="61"/>
  <c r="H47" i="61" s="1"/>
  <c r="H43" i="61"/>
  <c r="H44" i="61" s="1"/>
  <c r="H38" i="61"/>
  <c r="E38" i="61"/>
  <c r="F37" i="61"/>
  <c r="G37" i="61" s="1"/>
  <c r="F36" i="61"/>
  <c r="F35" i="61"/>
  <c r="G35" i="61" s="1"/>
  <c r="B32" i="61"/>
  <c r="D31" i="61"/>
  <c r="C31" i="61"/>
  <c r="B27" i="61"/>
  <c r="H26" i="61"/>
  <c r="G26" i="61"/>
  <c r="H25" i="61"/>
  <c r="G25" i="61"/>
  <c r="H24" i="61"/>
  <c r="G24" i="61"/>
  <c r="H23" i="61"/>
  <c r="G23" i="61"/>
  <c r="H22" i="61"/>
  <c r="G22" i="61"/>
  <c r="H21" i="61"/>
  <c r="G21" i="61"/>
  <c r="H20" i="61"/>
  <c r="G20" i="61"/>
  <c r="H19" i="61"/>
  <c r="G19" i="61"/>
  <c r="G27" i="61" s="1"/>
  <c r="H243" i="62"/>
  <c r="G243" i="62"/>
  <c r="E243" i="62"/>
  <c r="D243" i="62"/>
  <c r="C243" i="62"/>
  <c r="G242" i="62"/>
  <c r="G241" i="62"/>
  <c r="G240" i="62"/>
  <c r="G235" i="62"/>
  <c r="F235" i="62"/>
  <c r="G231" i="62"/>
  <c r="H228" i="62"/>
  <c r="H229" i="62" s="1"/>
  <c r="C227" i="62"/>
  <c r="C225" i="62"/>
  <c r="C224" i="62"/>
  <c r="H223" i="62"/>
  <c r="G223" i="62"/>
  <c r="E223" i="62"/>
  <c r="G222" i="62"/>
  <c r="F222" i="62"/>
  <c r="G220" i="62"/>
  <c r="F220" i="62"/>
  <c r="G219" i="62"/>
  <c r="F219" i="62" s="1"/>
  <c r="F218" i="62"/>
  <c r="I218" i="62" s="1"/>
  <c r="B216" i="62"/>
  <c r="H210" i="62"/>
  <c r="F209" i="62"/>
  <c r="E209" i="62" s="1"/>
  <c r="E207" i="62"/>
  <c r="H205" i="62"/>
  <c r="E200" i="62"/>
  <c r="D200" i="62"/>
  <c r="C200" i="62"/>
  <c r="B200" i="62"/>
  <c r="E199" i="62"/>
  <c r="D199" i="62"/>
  <c r="C199" i="62"/>
  <c r="B199" i="62"/>
  <c r="B198" i="62" s="1"/>
  <c r="B195" i="62"/>
  <c r="H193" i="62"/>
  <c r="G193" i="62"/>
  <c r="E193" i="62"/>
  <c r="B196" i="62" s="1"/>
  <c r="D193" i="62"/>
  <c r="C193" i="62"/>
  <c r="G192" i="62"/>
  <c r="G191" i="62"/>
  <c r="G190" i="62"/>
  <c r="G185" i="62"/>
  <c r="F185" i="62"/>
  <c r="G181" i="62"/>
  <c r="H178" i="62"/>
  <c r="H179" i="62" s="1"/>
  <c r="C177" i="62"/>
  <c r="C175" i="62"/>
  <c r="C174" i="62"/>
  <c r="H173" i="62"/>
  <c r="G173" i="62"/>
  <c r="E173" i="62"/>
  <c r="G172" i="62"/>
  <c r="F172" i="62"/>
  <c r="G170" i="62"/>
  <c r="F170" i="62"/>
  <c r="G169" i="62"/>
  <c r="F169" i="62" s="1"/>
  <c r="F168" i="62"/>
  <c r="I168" i="62" s="1"/>
  <c r="B166" i="62"/>
  <c r="H160" i="62"/>
  <c r="F159" i="62"/>
  <c r="E159" i="62" s="1"/>
  <c r="E157" i="62"/>
  <c r="H155" i="62"/>
  <c r="E150" i="62"/>
  <c r="D150" i="62"/>
  <c r="C150" i="62"/>
  <c r="B150" i="62"/>
  <c r="E149" i="62"/>
  <c r="D149" i="62"/>
  <c r="C149" i="62"/>
  <c r="B149" i="62"/>
  <c r="B148" i="62" s="1"/>
  <c r="B145" i="62"/>
  <c r="H143" i="62"/>
  <c r="G143" i="62"/>
  <c r="E143" i="62"/>
  <c r="B146" i="62" s="1"/>
  <c r="D143" i="62"/>
  <c r="C143" i="62"/>
  <c r="G142" i="62"/>
  <c r="G141" i="62"/>
  <c r="G140" i="62"/>
  <c r="G135" i="62"/>
  <c r="F135" i="62"/>
  <c r="G131" i="62"/>
  <c r="H129" i="62"/>
  <c r="H128" i="62"/>
  <c r="C127" i="62"/>
  <c r="C125" i="62"/>
  <c r="C124" i="62"/>
  <c r="H123" i="62"/>
  <c r="G123" i="62"/>
  <c r="E123" i="62"/>
  <c r="G122" i="62"/>
  <c r="F122" i="62"/>
  <c r="G120" i="62"/>
  <c r="F120" i="62"/>
  <c r="G119" i="62"/>
  <c r="F119" i="62" s="1"/>
  <c r="F118" i="62"/>
  <c r="I118" i="62" s="1"/>
  <c r="B116" i="62"/>
  <c r="H110" i="62"/>
  <c r="G109" i="62"/>
  <c r="H109" i="62" s="1"/>
  <c r="F109" i="62"/>
  <c r="E109" i="62" s="1"/>
  <c r="E107" i="62"/>
  <c r="H105" i="62"/>
  <c r="E100" i="62"/>
  <c r="D100" i="62"/>
  <c r="C100" i="62"/>
  <c r="B100" i="62"/>
  <c r="E99" i="62"/>
  <c r="D99" i="62"/>
  <c r="C99" i="62"/>
  <c r="B99" i="62"/>
  <c r="B98" i="62" s="1"/>
  <c r="B95" i="62"/>
  <c r="H93" i="62"/>
  <c r="G93" i="62"/>
  <c r="E93" i="62"/>
  <c r="B96" i="62" s="1"/>
  <c r="D93" i="62"/>
  <c r="C93" i="62"/>
  <c r="G92" i="62"/>
  <c r="G91" i="62"/>
  <c r="G90" i="62"/>
  <c r="G85" i="62"/>
  <c r="F85" i="62"/>
  <c r="G81" i="62"/>
  <c r="H78" i="62"/>
  <c r="H79" i="62" s="1"/>
  <c r="C77" i="62"/>
  <c r="C75" i="62"/>
  <c r="C74" i="62"/>
  <c r="H73" i="62"/>
  <c r="G73" i="62"/>
  <c r="E73" i="62"/>
  <c r="G72" i="62"/>
  <c r="F72" i="62"/>
  <c r="G70" i="62"/>
  <c r="F70" i="62"/>
  <c r="G69" i="62"/>
  <c r="F69" i="62"/>
  <c r="F68" i="62"/>
  <c r="I68" i="62" s="1"/>
  <c r="B66" i="62"/>
  <c r="H60" i="62"/>
  <c r="F59" i="62"/>
  <c r="G59" i="62" s="1"/>
  <c r="E57" i="62"/>
  <c r="H55" i="62"/>
  <c r="G49" i="62"/>
  <c r="F49" i="62"/>
  <c r="H46" i="62"/>
  <c r="H47" i="62" s="1"/>
  <c r="H43" i="62"/>
  <c r="H44" i="62" s="1"/>
  <c r="H38" i="62"/>
  <c r="E38" i="62"/>
  <c r="F37" i="62"/>
  <c r="G37" i="62" s="1"/>
  <c r="F36" i="62"/>
  <c r="G36" i="62" s="1"/>
  <c r="F35" i="62"/>
  <c r="B32" i="62"/>
  <c r="D31" i="62"/>
  <c r="C31" i="62"/>
  <c r="B27" i="62"/>
  <c r="H26" i="62"/>
  <c r="G26" i="62"/>
  <c r="H25" i="62"/>
  <c r="H24" i="62"/>
  <c r="H23" i="62"/>
  <c r="G23" i="62"/>
  <c r="H22" i="62"/>
  <c r="G22" i="62"/>
  <c r="H21" i="62"/>
  <c r="G21" i="62"/>
  <c r="H20" i="62"/>
  <c r="G20" i="62"/>
  <c r="G27" i="62" s="1"/>
  <c r="H19" i="62"/>
  <c r="G19" i="62"/>
  <c r="F218" i="54"/>
  <c r="C182" i="62" l="1"/>
  <c r="C132" i="61"/>
  <c r="C232" i="67"/>
  <c r="E209" i="65"/>
  <c r="C182" i="64"/>
  <c r="H50" i="62"/>
  <c r="C182" i="63"/>
  <c r="E59" i="67"/>
  <c r="C132" i="67"/>
  <c r="C232" i="66"/>
  <c r="F38" i="65"/>
  <c r="E109" i="65"/>
  <c r="C232" i="65"/>
  <c r="C182" i="61"/>
  <c r="C182" i="65"/>
  <c r="C182" i="67"/>
  <c r="H49" i="64"/>
  <c r="C82" i="62"/>
  <c r="F38" i="61"/>
  <c r="H49" i="61"/>
  <c r="E159" i="61"/>
  <c r="E209" i="61"/>
  <c r="H50" i="63"/>
  <c r="J107" i="67"/>
  <c r="E209" i="67"/>
  <c r="C132" i="66"/>
  <c r="C182" i="66"/>
  <c r="F38" i="64"/>
  <c r="C232" i="62"/>
  <c r="C82" i="61"/>
  <c r="F38" i="63"/>
  <c r="C232" i="63"/>
  <c r="C82" i="66"/>
  <c r="E209" i="66"/>
  <c r="G35" i="64"/>
  <c r="G38" i="64" s="1"/>
  <c r="G109" i="64"/>
  <c r="H107" i="64" s="1"/>
  <c r="G107" i="64" s="1"/>
  <c r="J107" i="64" s="1"/>
  <c r="C132" i="65"/>
  <c r="C132" i="62"/>
  <c r="G159" i="62"/>
  <c r="H159" i="62" s="1"/>
  <c r="E209" i="63"/>
  <c r="G209" i="63"/>
  <c r="H209" i="63" s="1"/>
  <c r="H57" i="66"/>
  <c r="G57" i="66" s="1"/>
  <c r="J57" i="66" s="1"/>
  <c r="H209" i="64"/>
  <c r="H207" i="64"/>
  <c r="E109" i="67"/>
  <c r="G109" i="67"/>
  <c r="H109" i="67" s="1"/>
  <c r="H50" i="66"/>
  <c r="G209" i="62"/>
  <c r="H209" i="62" s="1"/>
  <c r="G35" i="63"/>
  <c r="G38" i="63" s="1"/>
  <c r="E159" i="63"/>
  <c r="F38" i="66"/>
  <c r="H57" i="61"/>
  <c r="G57" i="61" s="1"/>
  <c r="J57" i="61" s="1"/>
  <c r="G27" i="64"/>
  <c r="H50" i="64"/>
  <c r="E209" i="64"/>
  <c r="C82" i="64"/>
  <c r="F38" i="62"/>
  <c r="G27" i="63"/>
  <c r="G27" i="67"/>
  <c r="C82" i="67"/>
  <c r="H49" i="65"/>
  <c r="G35" i="62"/>
  <c r="G38" i="62" s="1"/>
  <c r="C232" i="61"/>
  <c r="H49" i="63"/>
  <c r="C132" i="63"/>
  <c r="F38" i="67"/>
  <c r="H50" i="67"/>
  <c r="G27" i="66"/>
  <c r="G38" i="66"/>
  <c r="G109" i="66"/>
  <c r="H107" i="66" s="1"/>
  <c r="G107" i="66" s="1"/>
  <c r="J107" i="66" s="1"/>
  <c r="G27" i="65"/>
  <c r="E159" i="65"/>
  <c r="H57" i="64"/>
  <c r="G57" i="64" s="1"/>
  <c r="J57" i="64" s="1"/>
  <c r="H59" i="64"/>
  <c r="E59" i="64"/>
  <c r="G159" i="64"/>
  <c r="G207" i="64"/>
  <c r="J207" i="64" s="1"/>
  <c r="H109" i="65"/>
  <c r="H107" i="65"/>
  <c r="G107" i="65" s="1"/>
  <c r="J107" i="65" s="1"/>
  <c r="H157" i="65"/>
  <c r="G157" i="65" s="1"/>
  <c r="J157" i="65" s="1"/>
  <c r="H159" i="65"/>
  <c r="H50" i="65"/>
  <c r="H207" i="65"/>
  <c r="G207" i="65" s="1"/>
  <c r="J207" i="65" s="1"/>
  <c r="G59" i="65"/>
  <c r="G36" i="65"/>
  <c r="G38" i="65" s="1"/>
  <c r="H209" i="66"/>
  <c r="H207" i="66"/>
  <c r="G207" i="66" s="1"/>
  <c r="J207" i="66" s="1"/>
  <c r="H109" i="66"/>
  <c r="G159" i="66"/>
  <c r="H209" i="67"/>
  <c r="H207" i="67"/>
  <c r="G207" i="67" s="1"/>
  <c r="J207" i="67" s="1"/>
  <c r="G38" i="67"/>
  <c r="H49" i="67"/>
  <c r="H57" i="67"/>
  <c r="G57" i="67" s="1"/>
  <c r="J57" i="67" s="1"/>
  <c r="H59" i="67"/>
  <c r="H107" i="67"/>
  <c r="G107" i="67" s="1"/>
  <c r="G159" i="67"/>
  <c r="H59" i="63"/>
  <c r="H57" i="63"/>
  <c r="G57" i="63" s="1"/>
  <c r="J57" i="63" s="1"/>
  <c r="H109" i="63"/>
  <c r="H107" i="63"/>
  <c r="G107" i="63" s="1"/>
  <c r="J107" i="63" s="1"/>
  <c r="E59" i="63"/>
  <c r="H157" i="63"/>
  <c r="G157" i="63" s="1"/>
  <c r="J157" i="63" s="1"/>
  <c r="H207" i="61"/>
  <c r="G207" i="61" s="1"/>
  <c r="J207" i="61" s="1"/>
  <c r="H209" i="61"/>
  <c r="H159" i="61"/>
  <c r="H157" i="61"/>
  <c r="G157" i="61" s="1"/>
  <c r="J157" i="61" s="1"/>
  <c r="H50" i="61"/>
  <c r="G36" i="61"/>
  <c r="G38" i="61" s="1"/>
  <c r="G109" i="61"/>
  <c r="H57" i="62"/>
  <c r="G57" i="62" s="1"/>
  <c r="J57" i="62" s="1"/>
  <c r="H59" i="62"/>
  <c r="H207" i="62"/>
  <c r="G207" i="62" s="1"/>
  <c r="J207" i="62" s="1"/>
  <c r="H107" i="62"/>
  <c r="G107" i="62" s="1"/>
  <c r="J107" i="62" s="1"/>
  <c r="H49" i="62"/>
  <c r="E59" i="62"/>
  <c r="H157" i="62" l="1"/>
  <c r="G157" i="62" s="1"/>
  <c r="J157" i="62" s="1"/>
  <c r="H109" i="64"/>
  <c r="H207" i="63"/>
  <c r="G207" i="63" s="1"/>
  <c r="J207" i="63" s="1"/>
  <c r="H159" i="64"/>
  <c r="H157" i="64"/>
  <c r="G157" i="64" s="1"/>
  <c r="J157" i="64" s="1"/>
  <c r="H57" i="65"/>
  <c r="G57" i="65" s="1"/>
  <c r="J57" i="65" s="1"/>
  <c r="H59" i="65"/>
  <c r="H159" i="66"/>
  <c r="H157" i="66"/>
  <c r="G157" i="66" s="1"/>
  <c r="J157" i="66" s="1"/>
  <c r="H157" i="67"/>
  <c r="G157" i="67" s="1"/>
  <c r="J157" i="67" s="1"/>
  <c r="H159" i="67"/>
  <c r="H109" i="61"/>
  <c r="H107" i="61"/>
  <c r="G107" i="61" s="1"/>
  <c r="J107" i="61" s="1"/>
  <c r="B27" i="54"/>
  <c r="E57" i="54" l="1"/>
  <c r="C81" i="54"/>
  <c r="G81" i="54" s="1"/>
  <c r="E107" i="54"/>
  <c r="H105" i="54"/>
  <c r="F159" i="54"/>
  <c r="G159" i="54" s="1"/>
  <c r="E157" i="54"/>
  <c r="H155" i="54"/>
  <c r="F168" i="54" s="1"/>
  <c r="H243" i="54"/>
  <c r="G243" i="54"/>
  <c r="E243" i="54"/>
  <c r="D243" i="54"/>
  <c r="C243" i="54"/>
  <c r="G242" i="54"/>
  <c r="G241" i="54"/>
  <c r="G240" i="54"/>
  <c r="G235" i="54"/>
  <c r="F235" i="54"/>
  <c r="G231" i="54"/>
  <c r="H228" i="54"/>
  <c r="H229" i="54" s="1"/>
  <c r="C225" i="54"/>
  <c r="C224" i="54"/>
  <c r="E223" i="54"/>
  <c r="C227" i="54" s="1"/>
  <c r="F209" i="54"/>
  <c r="E207" i="54"/>
  <c r="H205" i="54"/>
  <c r="H210" i="54" s="1"/>
  <c r="G219" i="54" s="1"/>
  <c r="H193" i="54"/>
  <c r="G193" i="54"/>
  <c r="E193" i="54"/>
  <c r="D193" i="54"/>
  <c r="C193" i="54"/>
  <c r="G192" i="54"/>
  <c r="G191" i="54"/>
  <c r="G190" i="54"/>
  <c r="G185" i="54"/>
  <c r="F185" i="54"/>
  <c r="G181" i="54"/>
  <c r="H178" i="54"/>
  <c r="H179" i="54" s="1"/>
  <c r="C177" i="54"/>
  <c r="C175" i="54"/>
  <c r="C174" i="54"/>
  <c r="E173" i="54"/>
  <c r="H143" i="54"/>
  <c r="G143" i="54"/>
  <c r="E143" i="54"/>
  <c r="D143" i="54"/>
  <c r="C143" i="54"/>
  <c r="G142" i="54"/>
  <c r="G141" i="54"/>
  <c r="G140" i="54"/>
  <c r="G135" i="54"/>
  <c r="F135" i="54"/>
  <c r="G131" i="54"/>
  <c r="C125" i="54"/>
  <c r="C124" i="54"/>
  <c r="E123" i="54"/>
  <c r="C127" i="54" s="1"/>
  <c r="H110" i="54"/>
  <c r="G119" i="54" s="1"/>
  <c r="G90" i="54"/>
  <c r="E38" i="54"/>
  <c r="G109" i="54" l="1"/>
  <c r="C182" i="54"/>
  <c r="G59" i="54"/>
  <c r="H159" i="54"/>
  <c r="H157" i="54"/>
  <c r="G157" i="54" s="1"/>
  <c r="J157" i="54" s="1"/>
  <c r="E159" i="54"/>
  <c r="C232" i="54"/>
  <c r="F219" i="54"/>
  <c r="E209" i="54"/>
  <c r="G209" i="54" s="1"/>
  <c r="I168" i="54"/>
  <c r="F170" i="54"/>
  <c r="G172" i="54"/>
  <c r="H160" i="54"/>
  <c r="G169" i="54" s="1"/>
  <c r="F172" i="54"/>
  <c r="C132" i="54"/>
  <c r="F119" i="54"/>
  <c r="B245" i="62"/>
  <c r="B246" i="62"/>
  <c r="H20" i="54"/>
  <c r="H21" i="54"/>
  <c r="H22" i="54"/>
  <c r="H23" i="54"/>
  <c r="H24" i="54"/>
  <c r="H25" i="54"/>
  <c r="H26" i="54"/>
  <c r="H19" i="54"/>
  <c r="H46" i="54"/>
  <c r="H47" i="54" s="1"/>
  <c r="G49" i="54"/>
  <c r="F49" i="54"/>
  <c r="H43" i="54"/>
  <c r="H44" i="54" s="1"/>
  <c r="D93" i="54"/>
  <c r="E93" i="54"/>
  <c r="C93" i="54"/>
  <c r="E73" i="54"/>
  <c r="H109" i="54" l="1"/>
  <c r="H107" i="54"/>
  <c r="G107" i="54" s="1"/>
  <c r="J107" i="54" s="1"/>
  <c r="H57" i="54"/>
  <c r="H59" i="54"/>
  <c r="H209" i="54"/>
  <c r="H207" i="54"/>
  <c r="G207" i="54" s="1"/>
  <c r="J207" i="54" s="1"/>
  <c r="H223" i="54"/>
  <c r="G222" i="54"/>
  <c r="G220" i="54"/>
  <c r="F220" i="54"/>
  <c r="F169" i="54"/>
  <c r="H173" i="54"/>
  <c r="G170" i="54"/>
  <c r="G173" i="54" s="1"/>
  <c r="H123" i="54"/>
  <c r="F120" i="54"/>
  <c r="G122" i="54"/>
  <c r="F122" i="54"/>
  <c r="G120" i="54"/>
  <c r="H50" i="54"/>
  <c r="F13" i="64"/>
  <c r="F14" i="65"/>
  <c r="F13" i="61"/>
  <c r="F13" i="62"/>
  <c r="H49" i="54"/>
  <c r="C77" i="54"/>
  <c r="G85" i="54"/>
  <c r="C75" i="54"/>
  <c r="C74" i="54"/>
  <c r="B11" i="64"/>
  <c r="B10" i="64"/>
  <c r="B9" i="64"/>
  <c r="B11" i="65"/>
  <c r="B10" i="65"/>
  <c r="B9" i="65"/>
  <c r="B11" i="66"/>
  <c r="B10" i="66"/>
  <c r="B9" i="66"/>
  <c r="B11" i="67"/>
  <c r="B10" i="67"/>
  <c r="B9" i="67"/>
  <c r="B11" i="63"/>
  <c r="B10" i="63"/>
  <c r="B9" i="63"/>
  <c r="B11" i="61"/>
  <c r="B10" i="61"/>
  <c r="B9" i="61"/>
  <c r="B11" i="62"/>
  <c r="B10" i="62"/>
  <c r="B9" i="62"/>
  <c r="B9" i="54"/>
  <c r="B10" i="54"/>
  <c r="E5" i="54"/>
  <c r="G31" i="4"/>
  <c r="B74" i="15" s="1"/>
  <c r="G30" i="4"/>
  <c r="B69" i="15" s="1"/>
  <c r="G29" i="4"/>
  <c r="B64" i="15" s="1"/>
  <c r="G28" i="4"/>
  <c r="B59" i="15" s="1"/>
  <c r="G27" i="4"/>
  <c r="B54" i="15" s="1"/>
  <c r="G26" i="4"/>
  <c r="B49" i="15" s="1"/>
  <c r="G25" i="4"/>
  <c r="B44" i="15" s="1"/>
  <c r="G24" i="4"/>
  <c r="B39" i="15" s="1"/>
  <c r="G23" i="4"/>
  <c r="B34" i="15" s="1"/>
  <c r="G22" i="4"/>
  <c r="B29" i="15" s="1"/>
  <c r="G21" i="4"/>
  <c r="B24" i="15" s="1"/>
  <c r="G20" i="4"/>
  <c r="B19" i="15" s="1"/>
  <c r="G19" i="4"/>
  <c r="B14" i="15" s="1"/>
  <c r="G18" i="4"/>
  <c r="B9" i="15" s="1"/>
  <c r="G17" i="4"/>
  <c r="B4" i="15" s="1"/>
  <c r="B9" i="36"/>
  <c r="B8" i="36"/>
  <c r="B7" i="36"/>
  <c r="B6" i="36"/>
  <c r="B5" i="36"/>
  <c r="B4" i="36"/>
  <c r="B3" i="36"/>
  <c r="E250" i="67"/>
  <c r="D250" i="67"/>
  <c r="C250" i="67"/>
  <c r="B250" i="67"/>
  <c r="E249" i="67"/>
  <c r="D249" i="67"/>
  <c r="C249" i="67"/>
  <c r="B249" i="67"/>
  <c r="B248" i="67" s="1"/>
  <c r="B246" i="67"/>
  <c r="B245" i="67"/>
  <c r="F14" i="67"/>
  <c r="F13" i="67"/>
  <c r="F12" i="67"/>
  <c r="F11" i="67"/>
  <c r="F10" i="67"/>
  <c r="F9" i="67"/>
  <c r="F8" i="67"/>
  <c r="B8" i="67"/>
  <c r="E5" i="67"/>
  <c r="E250" i="66"/>
  <c r="D250" i="66"/>
  <c r="C250" i="66"/>
  <c r="B250" i="66"/>
  <c r="E249" i="66"/>
  <c r="D249" i="66"/>
  <c r="C249" i="66"/>
  <c r="B249" i="66"/>
  <c r="B248" i="66" s="1"/>
  <c r="B246" i="66"/>
  <c r="B245" i="66"/>
  <c r="F13" i="66"/>
  <c r="F12" i="66"/>
  <c r="F10" i="66"/>
  <c r="F9" i="66"/>
  <c r="F8" i="66"/>
  <c r="B8" i="66"/>
  <c r="E5" i="66"/>
  <c r="E250" i="65"/>
  <c r="D250" i="65"/>
  <c r="C250" i="65"/>
  <c r="B250" i="65"/>
  <c r="E249" i="65"/>
  <c r="D249" i="65"/>
  <c r="C249" i="65"/>
  <c r="B249" i="65"/>
  <c r="B248" i="65" s="1"/>
  <c r="B246" i="65"/>
  <c r="B245" i="65"/>
  <c r="F12" i="65"/>
  <c r="F11" i="65"/>
  <c r="F10" i="65"/>
  <c r="F9" i="65"/>
  <c r="F8" i="65"/>
  <c r="B8" i="65"/>
  <c r="E5" i="65"/>
  <c r="E250" i="64"/>
  <c r="D250" i="64"/>
  <c r="C250" i="64"/>
  <c r="B250" i="64"/>
  <c r="E249" i="64"/>
  <c r="D249" i="64"/>
  <c r="C249" i="64"/>
  <c r="B249" i="64"/>
  <c r="B248" i="64" s="1"/>
  <c r="B246" i="64"/>
  <c r="B245" i="64"/>
  <c r="F14" i="64"/>
  <c r="F12" i="64"/>
  <c r="F11" i="64"/>
  <c r="F10" i="64"/>
  <c r="F9" i="64"/>
  <c r="F8" i="64"/>
  <c r="B8" i="64"/>
  <c r="E5" i="64"/>
  <c r="E250" i="63"/>
  <c r="D250" i="63"/>
  <c r="C250" i="63"/>
  <c r="B250" i="63"/>
  <c r="E249" i="63"/>
  <c r="D249" i="63"/>
  <c r="C249" i="63"/>
  <c r="B249" i="63"/>
  <c r="B248" i="63" s="1"/>
  <c r="B246" i="63"/>
  <c r="B245" i="63"/>
  <c r="F14" i="63"/>
  <c r="F13" i="63"/>
  <c r="F12" i="63"/>
  <c r="F11" i="63"/>
  <c r="F10" i="63"/>
  <c r="F9" i="63"/>
  <c r="F8" i="63"/>
  <c r="B8" i="63"/>
  <c r="E5" i="63"/>
  <c r="E250" i="62"/>
  <c r="D250" i="62"/>
  <c r="C250" i="62"/>
  <c r="B250" i="62"/>
  <c r="E249" i="62"/>
  <c r="D249" i="62"/>
  <c r="C249" i="62"/>
  <c r="B249" i="62"/>
  <c r="F12" i="62"/>
  <c r="B8" i="62"/>
  <c r="E5" i="62"/>
  <c r="E250" i="61"/>
  <c r="D250" i="61"/>
  <c r="C250" i="61"/>
  <c r="B250" i="61"/>
  <c r="E249" i="61"/>
  <c r="D249" i="61"/>
  <c r="C249" i="61"/>
  <c r="B249" i="61"/>
  <c r="B246" i="61"/>
  <c r="B245" i="61"/>
  <c r="F14" i="61"/>
  <c r="F12" i="61"/>
  <c r="F11" i="61"/>
  <c r="F10" i="61"/>
  <c r="F9" i="61"/>
  <c r="F8" i="61"/>
  <c r="B8" i="61"/>
  <c r="E5" i="61"/>
  <c r="B2" i="36"/>
  <c r="E250" i="54"/>
  <c r="D250" i="54"/>
  <c r="C250" i="54"/>
  <c r="B250" i="54"/>
  <c r="E249" i="54"/>
  <c r="D249" i="54"/>
  <c r="C249" i="54"/>
  <c r="B249" i="54"/>
  <c r="B246" i="54"/>
  <c r="B245" i="54"/>
  <c r="B216" i="54"/>
  <c r="E200" i="54"/>
  <c r="D200" i="54"/>
  <c r="C200" i="54"/>
  <c r="B200" i="54"/>
  <c r="E199" i="54"/>
  <c r="D199" i="54"/>
  <c r="C199" i="54"/>
  <c r="B199" i="54"/>
  <c r="B198" i="54" s="1"/>
  <c r="B196" i="54"/>
  <c r="B195" i="54"/>
  <c r="B166" i="54"/>
  <c r="E150" i="54"/>
  <c r="D150" i="54"/>
  <c r="C150" i="54"/>
  <c r="B150" i="54"/>
  <c r="E149" i="54"/>
  <c r="D149" i="54"/>
  <c r="C149" i="54"/>
  <c r="B149" i="54"/>
  <c r="B148" i="54" s="1"/>
  <c r="B146" i="54"/>
  <c r="B145" i="54"/>
  <c r="B116" i="54"/>
  <c r="E100" i="54"/>
  <c r="D100" i="54"/>
  <c r="C100" i="54"/>
  <c r="E99" i="54"/>
  <c r="D99" i="54"/>
  <c r="C99" i="54"/>
  <c r="B96" i="54"/>
  <c r="B95" i="54"/>
  <c r="B66" i="54"/>
  <c r="H38" i="54"/>
  <c r="F37" i="54"/>
  <c r="G37" i="54" s="1"/>
  <c r="F36" i="54"/>
  <c r="G36" i="54" s="1"/>
  <c r="F35" i="54"/>
  <c r="G35" i="54" s="1"/>
  <c r="B32" i="54"/>
  <c r="D31" i="54"/>
  <c r="C31" i="54"/>
  <c r="G26" i="54"/>
  <c r="G19" i="54"/>
  <c r="G20" i="54"/>
  <c r="G21" i="54"/>
  <c r="G22" i="54"/>
  <c r="G23" i="54"/>
  <c r="G24" i="54"/>
  <c r="B8" i="54"/>
  <c r="B73" i="15"/>
  <c r="B72" i="15"/>
  <c r="B71" i="15"/>
  <c r="B68" i="15"/>
  <c r="B67" i="15"/>
  <c r="B66" i="15"/>
  <c r="B63" i="15"/>
  <c r="B62" i="15"/>
  <c r="B61" i="15"/>
  <c r="B58" i="15"/>
  <c r="B57" i="15"/>
  <c r="B56" i="15"/>
  <c r="B53" i="15"/>
  <c r="B52" i="15"/>
  <c r="B51" i="15"/>
  <c r="A31" i="4"/>
  <c r="A30" i="4"/>
  <c r="A29" i="4"/>
  <c r="A28" i="4"/>
  <c r="A27" i="4"/>
  <c r="B18" i="15"/>
  <c r="B48" i="15"/>
  <c r="B47" i="15"/>
  <c r="B46" i="15"/>
  <c r="B43" i="15"/>
  <c r="B42" i="15"/>
  <c r="B41" i="15"/>
  <c r="B38" i="15"/>
  <c r="B37" i="15"/>
  <c r="B36" i="15"/>
  <c r="B33" i="15"/>
  <c r="B32" i="15"/>
  <c r="B31" i="15"/>
  <c r="B28" i="15"/>
  <c r="B27" i="15"/>
  <c r="B26" i="15"/>
  <c r="B23" i="15"/>
  <c r="B22" i="15"/>
  <c r="B21" i="15"/>
  <c r="B17" i="15"/>
  <c r="B16" i="15"/>
  <c r="B13" i="15"/>
  <c r="B12" i="15"/>
  <c r="B11" i="15"/>
  <c r="B8" i="15"/>
  <c r="B7" i="15"/>
  <c r="B6" i="15"/>
  <c r="B3" i="15"/>
  <c r="B2" i="15"/>
  <c r="B1" i="15"/>
  <c r="B77" i="15"/>
  <c r="D7" i="5"/>
  <c r="D6" i="5"/>
  <c r="D5" i="5"/>
  <c r="F6" i="5"/>
  <c r="F5" i="5"/>
  <c r="E6" i="5"/>
  <c r="E5" i="5"/>
  <c r="A26" i="4"/>
  <c r="A25" i="4"/>
  <c r="A24" i="4"/>
  <c r="A23" i="4"/>
  <c r="A22" i="4"/>
  <c r="A21" i="4"/>
  <c r="A20" i="4"/>
  <c r="A19" i="4"/>
  <c r="A18" i="4"/>
  <c r="A17" i="4"/>
  <c r="H8" i="4" s="1"/>
  <c r="B78" i="15" s="1"/>
  <c r="C5" i="36"/>
  <c r="F14" i="62"/>
  <c r="F14" i="66"/>
  <c r="B100" i="54"/>
  <c r="B99" i="54"/>
  <c r="F11" i="66"/>
  <c r="F11" i="62"/>
  <c r="F9" i="62"/>
  <c r="F10" i="62"/>
  <c r="F8" i="62"/>
  <c r="F68" i="54" l="1"/>
  <c r="G57" i="54"/>
  <c r="J57" i="54" s="1"/>
  <c r="D203" i="61"/>
  <c r="D103" i="61"/>
  <c r="D153" i="61"/>
  <c r="D53" i="61"/>
  <c r="D53" i="64"/>
  <c r="D153" i="64"/>
  <c r="D203" i="64"/>
  <c r="D103" i="64"/>
  <c r="D203" i="67"/>
  <c r="D53" i="67"/>
  <c r="D153" i="67"/>
  <c r="D103" i="67"/>
  <c r="C2" i="36"/>
  <c r="D153" i="54"/>
  <c r="C7" i="36"/>
  <c r="D203" i="66"/>
  <c r="D103" i="66"/>
  <c r="D53" i="66"/>
  <c r="D153" i="66"/>
  <c r="D153" i="63"/>
  <c r="D203" i="63"/>
  <c r="D103" i="63"/>
  <c r="D53" i="63"/>
  <c r="C3" i="36"/>
  <c r="D153" i="62"/>
  <c r="D103" i="62"/>
  <c r="D203" i="62"/>
  <c r="D53" i="62"/>
  <c r="D53" i="65"/>
  <c r="D103" i="65"/>
  <c r="D203" i="65"/>
  <c r="D153" i="65"/>
  <c r="G92" i="54"/>
  <c r="G91" i="54"/>
  <c r="H93" i="54"/>
  <c r="B248" i="61"/>
  <c r="G223" i="54"/>
  <c r="F11" i="54" s="1"/>
  <c r="I218" i="54"/>
  <c r="F222" i="54"/>
  <c r="F10" i="54"/>
  <c r="G123" i="54"/>
  <c r="F9" i="54" s="1"/>
  <c r="I118" i="54"/>
  <c r="H60" i="54"/>
  <c r="G69" i="54" s="1"/>
  <c r="F69" i="54" s="1"/>
  <c r="F85" i="54"/>
  <c r="F15" i="64"/>
  <c r="D9" i="36" s="1"/>
  <c r="H24" i="4" s="1"/>
  <c r="B40" i="15" s="1"/>
  <c r="C9" i="36"/>
  <c r="F13" i="65"/>
  <c r="F15" i="65" s="1"/>
  <c r="D8" i="36" s="1"/>
  <c r="H23" i="4" s="1"/>
  <c r="B35" i="15" s="1"/>
  <c r="C8" i="36"/>
  <c r="F15" i="66"/>
  <c r="D7" i="36" s="1"/>
  <c r="H22" i="4" s="1"/>
  <c r="B30" i="15" s="1"/>
  <c r="F15" i="67"/>
  <c r="D6" i="36" s="1"/>
  <c r="H21" i="4" s="1"/>
  <c r="B25" i="15" s="1"/>
  <c r="C6" i="36"/>
  <c r="F15" i="63"/>
  <c r="D5" i="36" s="1"/>
  <c r="H20" i="4" s="1"/>
  <c r="B20" i="15" s="1"/>
  <c r="F15" i="61"/>
  <c r="D4" i="36" s="1"/>
  <c r="H19" i="4" s="1"/>
  <c r="B15" i="15" s="1"/>
  <c r="C4" i="36"/>
  <c r="B248" i="62"/>
  <c r="H30" i="4"/>
  <c r="B70" i="15" s="1"/>
  <c r="F15" i="62"/>
  <c r="D3" i="36" s="1"/>
  <c r="H18" i="4" s="1"/>
  <c r="B10" i="15" s="1"/>
  <c r="B248" i="54"/>
  <c r="F38" i="54"/>
  <c r="H28" i="4"/>
  <c r="B60" i="15" s="1"/>
  <c r="G38" i="54"/>
  <c r="F13" i="54" s="1"/>
  <c r="G27" i="54"/>
  <c r="F12" i="54" s="1"/>
  <c r="D103" i="54"/>
  <c r="D53" i="54"/>
  <c r="F14" i="54"/>
  <c r="H31" i="4"/>
  <c r="B75" i="15" s="1"/>
  <c r="H29" i="4"/>
  <c r="B65" i="15" s="1"/>
  <c r="H26" i="4"/>
  <c r="B50" i="15" s="1"/>
  <c r="H25" i="4"/>
  <c r="B45" i="15" s="1"/>
  <c r="H27" i="4"/>
  <c r="B55" i="15" s="1"/>
  <c r="D203" i="54"/>
  <c r="B98" i="54"/>
  <c r="G93" i="54" l="1"/>
  <c r="H73" i="54"/>
  <c r="F72" i="54"/>
  <c r="G72" i="54"/>
  <c r="F70" i="54"/>
  <c r="G70" i="54"/>
  <c r="C82" i="54" l="1"/>
  <c r="G73" i="54"/>
  <c r="F8" i="54" s="1"/>
  <c r="F15" i="54" s="1"/>
  <c r="D2" i="36" s="1"/>
  <c r="H17" i="4" s="1"/>
  <c r="I68" i="54" l="1"/>
  <c r="B5" i="15"/>
  <c r="H32" i="4"/>
  <c r="B76" i="15" s="1"/>
</calcChain>
</file>

<file path=xl/sharedStrings.xml><?xml version="1.0" encoding="utf-8"?>
<sst xmlns="http://schemas.openxmlformats.org/spreadsheetml/2006/main" count="2312" uniqueCount="355">
  <si>
    <t>Hire Date</t>
  </si>
  <si>
    <t>Household Member Number</t>
  </si>
  <si>
    <t>Name (First and Last)</t>
  </si>
  <si>
    <t>Relationship to Head of Household</t>
  </si>
  <si>
    <t>Age at Time of Enrollment / Income Qualification</t>
  </si>
  <si>
    <t>Employer</t>
  </si>
  <si>
    <t>Average Days</t>
  </si>
  <si>
    <t>Base Pay</t>
  </si>
  <si>
    <t>VOE</t>
  </si>
  <si>
    <t>Other Income:</t>
  </si>
  <si>
    <t>Amount</t>
  </si>
  <si>
    <t>Schedule</t>
  </si>
  <si>
    <t>Total</t>
  </si>
  <si>
    <t>Overtime</t>
  </si>
  <si>
    <t>Pay Stubs</t>
  </si>
  <si>
    <t xml:space="preserve">Total Household Income   </t>
  </si>
  <si>
    <t>Member:</t>
  </si>
  <si>
    <t xml:space="preserve">Borrower: </t>
  </si>
  <si>
    <t>Household Size</t>
  </si>
  <si>
    <t>Thru Date</t>
  </si>
  <si>
    <t>Unemployment</t>
  </si>
  <si>
    <t>Social Security (SSI)</t>
  </si>
  <si>
    <t>Supplemental SSI</t>
  </si>
  <si>
    <t>Pension/Retirement/Annuities</t>
  </si>
  <si>
    <t>Base Pay Rate</t>
  </si>
  <si>
    <t>Self Employment Income</t>
  </si>
  <si>
    <t>Commissions/Tips and Other Recurring Income</t>
  </si>
  <si>
    <t>Position 1</t>
  </si>
  <si>
    <t>Position 2</t>
  </si>
  <si>
    <t>Position 3</t>
  </si>
  <si>
    <t>Other Income</t>
  </si>
  <si>
    <t>Average Hours Per Week</t>
  </si>
  <si>
    <t>Payroll Frequency</t>
  </si>
  <si>
    <t>Verification</t>
  </si>
  <si>
    <t>YTD per VOE</t>
  </si>
  <si>
    <t>If the Thru Date is not provided, enter the date the VOE was signed as the Thru Date.</t>
  </si>
  <si>
    <t>Gross Pay (Current Year)</t>
  </si>
  <si>
    <t>Weekly</t>
  </si>
  <si>
    <t>Bi-Weekly</t>
  </si>
  <si>
    <t>Semi-Monthly</t>
  </si>
  <si>
    <t>Monthly</t>
  </si>
  <si>
    <t>Annual</t>
  </si>
  <si>
    <t>Days</t>
  </si>
  <si>
    <t>In Year</t>
  </si>
  <si>
    <t>Hours Factor</t>
  </si>
  <si>
    <t>Location</t>
  </si>
  <si>
    <t>Annualized   Base Pay</t>
  </si>
  <si>
    <t>Per Pay    Period</t>
  </si>
  <si>
    <t>Income   Average</t>
  </si>
  <si>
    <t>Annualized     Base Pay</t>
  </si>
  <si>
    <t>Year To Date</t>
  </si>
  <si>
    <t xml:space="preserve">Recommended: </t>
  </si>
  <si>
    <t>from Household Summary</t>
  </si>
  <si>
    <t xml:space="preserve"> </t>
  </si>
  <si>
    <t>Enter Household Member Number</t>
  </si>
  <si>
    <t>Date of Birth</t>
  </si>
  <si>
    <t>Calculated Income</t>
  </si>
  <si>
    <t>Household Member</t>
  </si>
  <si>
    <t>Pay Rates</t>
  </si>
  <si>
    <t>Pay Periods</t>
  </si>
  <si>
    <t>PayRate Factor</t>
  </si>
  <si>
    <t>Network Days</t>
  </si>
  <si>
    <t>Position 4</t>
  </si>
  <si>
    <t>Rental Income</t>
  </si>
  <si>
    <t>Pay Stub 2 (Middle)</t>
  </si>
  <si>
    <t>Reg Hours</t>
  </si>
  <si>
    <t>NetWork Days</t>
  </si>
  <si>
    <t>Periods Rounded</t>
  </si>
  <si>
    <t>Max Hours --</t>
  </si>
  <si>
    <t xml:space="preserve">Days </t>
  </si>
  <si>
    <t>Income Source</t>
  </si>
  <si>
    <t xml:space="preserve">Self Employment Income:  </t>
  </si>
  <si>
    <t>Page 2</t>
  </si>
  <si>
    <t>Prior Year 1</t>
  </si>
  <si>
    <t>Prior Year 2</t>
  </si>
  <si>
    <t>Gross Income</t>
  </si>
  <si>
    <t>Commissions, Tips, Other</t>
  </si>
  <si>
    <t xml:space="preserve">Seasonal Income: </t>
  </si>
  <si>
    <t>Address:</t>
  </si>
  <si>
    <t>City</t>
  </si>
  <si>
    <t xml:space="preserve">Zip:  </t>
  </si>
  <si>
    <t xml:space="preserve">State:  </t>
  </si>
  <si>
    <t xml:space="preserve">County: </t>
  </si>
  <si>
    <t>Pay Rate is:</t>
  </si>
  <si>
    <t>Row 153</t>
  </si>
  <si>
    <t>Seasonal Income</t>
  </si>
  <si>
    <t>Base Wages</t>
  </si>
  <si>
    <t>Annual Pay Rate</t>
  </si>
  <si>
    <t>Hourly Pay Rate</t>
  </si>
  <si>
    <t>Weekly Pay Rate</t>
  </si>
  <si>
    <t>Bi-Weekly Pay Rate</t>
  </si>
  <si>
    <t>Semi-Monthly Pay Rate</t>
  </si>
  <si>
    <t>Monthly Pay Rate</t>
  </si>
  <si>
    <t>Pay Rate is</t>
  </si>
  <si>
    <t>Start Date</t>
  </si>
  <si>
    <t>End Date</t>
  </si>
  <si>
    <t>Check/Deposit Date</t>
  </si>
  <si>
    <t xml:space="preserve">Regular/Base Hours </t>
  </si>
  <si>
    <t>Gross Wages</t>
  </si>
  <si>
    <t>Calculated Income from Individual Worksheets</t>
  </si>
  <si>
    <t xml:space="preserve"> Annualized Income is compared to the Income Average amount and the higher amount for each position is used.</t>
  </si>
  <si>
    <t>Weeks Employed to Date</t>
  </si>
  <si>
    <t xml:space="preserve">Unemployment Available: </t>
  </si>
  <si>
    <t>Income Average</t>
  </si>
  <si>
    <t>Annualized Base Pay</t>
  </si>
  <si>
    <t>Hourly Base Pay Rate</t>
  </si>
  <si>
    <r>
      <t xml:space="preserve">Weeks </t>
    </r>
    <r>
      <rPr>
        <b/>
        <u/>
        <sz val="9"/>
        <color indexed="16"/>
        <rFont val="Arial"/>
        <family val="2"/>
      </rPr>
      <t>O</t>
    </r>
    <r>
      <rPr>
        <b/>
        <u/>
        <sz val="9"/>
        <color indexed="16"/>
        <rFont val="Arial"/>
        <family val="2"/>
      </rPr>
      <t>ff Work</t>
    </r>
    <r>
      <rPr>
        <b/>
        <sz val="9"/>
        <color indexed="16"/>
        <rFont val="Arial"/>
        <family val="2"/>
      </rPr>
      <t xml:space="preserve"> During Year: </t>
    </r>
  </si>
  <si>
    <t>Gross Pay Prior Year 1</t>
  </si>
  <si>
    <t>Gross Pay Prior Year 2</t>
  </si>
  <si>
    <t xml:space="preserve">Payroll Frequency   </t>
  </si>
  <si>
    <t>Page 3</t>
  </si>
  <si>
    <t>Page 4</t>
  </si>
  <si>
    <t>Page 5</t>
  </si>
  <si>
    <t>Row 53</t>
  </si>
  <si>
    <t>Row 103</t>
  </si>
  <si>
    <t>Row 203</t>
  </si>
  <si>
    <t>Row 18</t>
  </si>
  <si>
    <t>Row 29</t>
  </si>
  <si>
    <t>Row 42</t>
  </si>
  <si>
    <t>Calculated</t>
  </si>
  <si>
    <t>Income</t>
  </si>
  <si>
    <t>Monthly Average Calc</t>
  </si>
  <si>
    <t>12 Month Projection</t>
  </si>
  <si>
    <t>members[0].name</t>
  </si>
  <si>
    <t>members[0].relation</t>
  </si>
  <si>
    <t>members[0].dob</t>
  </si>
  <si>
    <t>members[0].age</t>
  </si>
  <si>
    <t>members[0].income</t>
  </si>
  <si>
    <t>members[1].name</t>
  </si>
  <si>
    <t>members[2].relation</t>
  </si>
  <si>
    <t>members[1].relation</t>
  </si>
  <si>
    <t>members[1].dob</t>
  </si>
  <si>
    <t>members[1].age</t>
  </si>
  <si>
    <t>members[1].income</t>
  </si>
  <si>
    <t>members[2].name</t>
  </si>
  <si>
    <t>members[2].dob</t>
  </si>
  <si>
    <t>members[2].age</t>
  </si>
  <si>
    <t>members[2].income</t>
  </si>
  <si>
    <t>members[3].name</t>
  </si>
  <si>
    <t>members[3].relation</t>
  </si>
  <si>
    <t>members[3].dob</t>
  </si>
  <si>
    <t>members[3].age</t>
  </si>
  <si>
    <t>members[3].income</t>
  </si>
  <si>
    <t>householdIncome.totalIncome</t>
  </si>
  <si>
    <t>householdIncome.enrollmentDate</t>
  </si>
  <si>
    <t>householdIncome.householdSize</t>
  </si>
  <si>
    <t>members[4].name</t>
  </si>
  <si>
    <t>members[4].relation</t>
  </si>
  <si>
    <t>members[4].dob</t>
  </si>
  <si>
    <t>members[4].age</t>
  </si>
  <si>
    <t>members[4].income</t>
  </si>
  <si>
    <t>members[5].name</t>
  </si>
  <si>
    <t>members[5].relation</t>
  </si>
  <si>
    <t>members[5].dob</t>
  </si>
  <si>
    <t>members[6].age</t>
  </si>
  <si>
    <t>members[7].income</t>
  </si>
  <si>
    <t>members[5].age</t>
  </si>
  <si>
    <t>members[6].income</t>
  </si>
  <si>
    <t>members[7].name</t>
  </si>
  <si>
    <t>members[7].relation</t>
  </si>
  <si>
    <t>members[7].dob</t>
  </si>
  <si>
    <t>members[7].age</t>
  </si>
  <si>
    <t>members[5].income</t>
  </si>
  <si>
    <t>members[8].name</t>
  </si>
  <si>
    <t>members[8].relation</t>
  </si>
  <si>
    <t>members[8].dob</t>
  </si>
  <si>
    <t>members[8].age</t>
  </si>
  <si>
    <t>members[8].income</t>
  </si>
  <si>
    <t>members[6].name</t>
  </si>
  <si>
    <t>members[6].relation</t>
  </si>
  <si>
    <t>members[6].dob</t>
  </si>
  <si>
    <t>members[9].name</t>
  </si>
  <si>
    <t>members[9].relation</t>
  </si>
  <si>
    <t>members[9].dob</t>
  </si>
  <si>
    <t>members[9].age</t>
  </si>
  <si>
    <t>members[9].income</t>
  </si>
  <si>
    <t>*</t>
  </si>
  <si>
    <t>Notes/Comments</t>
  </si>
  <si>
    <t>HH Member</t>
  </si>
  <si>
    <t>HH Member Name</t>
  </si>
  <si>
    <t>HH Member 1</t>
  </si>
  <si>
    <t>HH Member 2</t>
  </si>
  <si>
    <t>HH Member 3</t>
  </si>
  <si>
    <t>HH Member 4</t>
  </si>
  <si>
    <t>HH Member 5</t>
  </si>
  <si>
    <t>HH Member 6</t>
  </si>
  <si>
    <t>HH Member 7</t>
  </si>
  <si>
    <t>HH Member 8</t>
  </si>
  <si>
    <t>HH Member Number</t>
  </si>
  <si>
    <t>Co-Borrower</t>
  </si>
  <si>
    <t>Child</t>
  </si>
  <si>
    <t>Spouse</t>
  </si>
  <si>
    <t>Parent</t>
  </si>
  <si>
    <t>Other Relative</t>
  </si>
  <si>
    <t>Other Non-Relative</t>
  </si>
  <si>
    <t>members[10].name</t>
  </si>
  <si>
    <t>members[10].relation</t>
  </si>
  <si>
    <t>members[10].dob</t>
  </si>
  <si>
    <t>members[10].age</t>
  </si>
  <si>
    <t>members[10].income</t>
  </si>
  <si>
    <t>members[11].name</t>
  </si>
  <si>
    <t>members[11].relation</t>
  </si>
  <si>
    <t>members[11].dob</t>
  </si>
  <si>
    <t>members[11].age</t>
  </si>
  <si>
    <t>members[11].income</t>
  </si>
  <si>
    <t>members[12].name</t>
  </si>
  <si>
    <t>members[12].relation</t>
  </si>
  <si>
    <t>members[12].dob</t>
  </si>
  <si>
    <t>members[12].age</t>
  </si>
  <si>
    <t>members[12].income</t>
  </si>
  <si>
    <t>members[13].name</t>
  </si>
  <si>
    <t>members[13].relation</t>
  </si>
  <si>
    <t>members[13].dob</t>
  </si>
  <si>
    <t>members[13].age</t>
  </si>
  <si>
    <t>members[13].income</t>
  </si>
  <si>
    <t>members[14].name</t>
  </si>
  <si>
    <t>members[14].relation</t>
  </si>
  <si>
    <t>members[14].dob</t>
  </si>
  <si>
    <t>members[14].age</t>
  </si>
  <si>
    <t>members[14].income</t>
  </si>
  <si>
    <t>Borrower</t>
  </si>
  <si>
    <t>Household Member Number and</t>
  </si>
  <si>
    <t>Name from Household Summary</t>
  </si>
  <si>
    <t>Currently earning wages or income from benefits? Yes/No</t>
  </si>
  <si>
    <t>Pay Stub 3 (Most Recent)</t>
  </si>
  <si>
    <t>Pay Stub 1 (Oldest)</t>
  </si>
  <si>
    <t>Enrollment Date</t>
  </si>
  <si>
    <t>Business Income Line 12</t>
  </si>
  <si>
    <t>Farm Income Line 18</t>
  </si>
  <si>
    <t>HOMEOWNERSHIP AHP &amp; DOWN PAYMENT PROGRAMS</t>
  </si>
  <si>
    <t>FHLB Des Moines AHP/DP Income Calculation Workbook Instructions</t>
  </si>
  <si>
    <t>YTD Income</t>
  </si>
  <si>
    <r>
      <rPr>
        <b/>
        <sz val="9"/>
        <color indexed="8"/>
        <rFont val="Arial"/>
        <family val="2"/>
      </rPr>
      <t xml:space="preserve">Enter the information requested in the </t>
    </r>
    <r>
      <rPr>
        <b/>
        <sz val="9"/>
        <color indexed="17"/>
        <rFont val="Arial"/>
        <family val="2"/>
      </rPr>
      <t>GREEN BOXES</t>
    </r>
    <r>
      <rPr>
        <b/>
        <sz val="9"/>
        <color indexed="8"/>
        <rFont val="Arial"/>
        <family val="2"/>
      </rPr>
      <t xml:space="preserve">.  Labels highlighted in </t>
    </r>
    <r>
      <rPr>
        <b/>
        <sz val="9"/>
        <color indexed="16"/>
        <rFont val="Arial"/>
        <family val="2"/>
      </rPr>
      <t>dark red</t>
    </r>
    <r>
      <rPr>
        <b/>
        <sz val="9"/>
        <color indexed="8"/>
        <rFont val="Arial"/>
        <family val="2"/>
      </rPr>
      <t xml:space="preserve"> provide instructions when you click on the cell.  For further information on the FHLBDM Income Calculation policy refer to the AHP/DP Income Calculation Guidelines. Calculations will not work without all applicable green fields being completed. </t>
    </r>
  </si>
  <si>
    <r>
      <rPr>
        <b/>
        <sz val="9"/>
        <color indexed="8"/>
        <rFont val="Arial"/>
        <family val="2"/>
      </rPr>
      <t xml:space="preserve">Enter the information requested in the </t>
    </r>
    <r>
      <rPr>
        <b/>
        <sz val="9"/>
        <color indexed="17"/>
        <rFont val="Arial"/>
        <family val="2"/>
      </rPr>
      <t>GREEN BOXES</t>
    </r>
    <r>
      <rPr>
        <b/>
        <sz val="9"/>
        <color indexed="8"/>
        <rFont val="Arial"/>
        <family val="2"/>
      </rPr>
      <t xml:space="preserve">.  Labels highlighted in </t>
    </r>
    <r>
      <rPr>
        <b/>
        <sz val="9"/>
        <color indexed="16"/>
        <rFont val="Arial"/>
        <family val="2"/>
      </rPr>
      <t>dark red</t>
    </r>
    <r>
      <rPr>
        <b/>
        <sz val="9"/>
        <color indexed="8"/>
        <rFont val="Arial"/>
        <family val="2"/>
      </rPr>
      <t xml:space="preserve"> provide instructions when you click on the cell.  For further information on the FHLBDM Income Calculation policy refer to the AHP/DP Income Calculation Guidelines. Calculations will not work without all applicable green fields being completed.</t>
    </r>
    <r>
      <rPr>
        <b/>
        <sz val="10"/>
        <color indexed="8"/>
        <rFont val="Arial"/>
        <family val="2"/>
      </rPr>
      <t xml:space="preserve"> </t>
    </r>
  </si>
  <si>
    <r>
      <rPr>
        <b/>
        <sz val="9"/>
        <color indexed="8"/>
        <rFont val="Arial"/>
        <family val="2"/>
      </rPr>
      <t>Enter the information requested in the</t>
    </r>
    <r>
      <rPr>
        <b/>
        <sz val="9"/>
        <color indexed="17"/>
        <rFont val="Arial"/>
        <family val="2"/>
      </rPr>
      <t xml:space="preserve"> GREEN BOXES</t>
    </r>
    <r>
      <rPr>
        <b/>
        <sz val="9"/>
        <color indexed="8"/>
        <rFont val="Arial"/>
        <family val="2"/>
      </rPr>
      <t xml:space="preserve">.  Labels highlighted in </t>
    </r>
    <r>
      <rPr>
        <b/>
        <sz val="9"/>
        <color indexed="16"/>
        <rFont val="Arial"/>
        <family val="2"/>
      </rPr>
      <t>dark red</t>
    </r>
    <r>
      <rPr>
        <b/>
        <sz val="9"/>
        <color indexed="8"/>
        <rFont val="Arial"/>
        <family val="2"/>
      </rPr>
      <t xml:space="preserve"> provide instructions when you click on the cell.  For further information on the FHLBDM Income Calculation policy refer to the AHP/DP Income Calculation Guidelines. Calculations will not work without all applicable green fields being completed. </t>
    </r>
  </si>
  <si>
    <r>
      <rPr>
        <b/>
        <sz val="9"/>
        <color indexed="8"/>
        <rFont val="Arial"/>
        <family val="2"/>
      </rPr>
      <t>Enter the information requested in the</t>
    </r>
    <r>
      <rPr>
        <b/>
        <sz val="9"/>
        <color indexed="17"/>
        <rFont val="Arial"/>
        <family val="2"/>
      </rPr>
      <t xml:space="preserve"> GREEN BOXES</t>
    </r>
    <r>
      <rPr>
        <b/>
        <sz val="9"/>
        <color indexed="8"/>
        <rFont val="Arial"/>
        <family val="2"/>
      </rPr>
      <t xml:space="preserve">.  Labels highlighted in </t>
    </r>
    <r>
      <rPr>
        <b/>
        <sz val="9"/>
        <color indexed="16"/>
        <rFont val="Arial"/>
        <family val="2"/>
      </rPr>
      <t>dark red</t>
    </r>
    <r>
      <rPr>
        <b/>
        <sz val="9"/>
        <color indexed="8"/>
        <rFont val="Arial"/>
        <family val="2"/>
      </rPr>
      <t xml:space="preserve"> provide instructions when you click on the cell.  For further information on the FHLBDM Income Calculation policy refer to the AHP/DP Income Calculation Guidelines. Calculations will not work without all applicable green fields being completed.</t>
    </r>
    <r>
      <rPr>
        <b/>
        <sz val="10"/>
        <color indexed="8"/>
        <rFont val="Arial"/>
        <family val="2"/>
      </rPr>
      <t xml:space="preserve"> </t>
    </r>
  </si>
  <si>
    <t xml:space="preserve">Certification:  I certify that the information provided above is true, complete, and accurate.  I understand that providing false representations herein may constitute an act of fraud.  I acknowledge that the information provided is being used for the purpose of determining whether my household is eligible to receive assistance through the Federal Home Loan Bank of Des Moines Affordable Housing Program.  I further certify that all income of any kind is fully disclosed on this questionnaire, and will fully cooperate with the Program Administrator/Sponsor and/or Member to obtain or provide any necessary income verifications or other documents to confirm the information provided. </t>
  </si>
  <si>
    <t>Homeowner Signature</t>
  </si>
  <si>
    <t>Date</t>
  </si>
  <si>
    <t>Co-Homeowner Signature</t>
  </si>
  <si>
    <t>Income Calculation Workbook - Household Summary</t>
  </si>
  <si>
    <t>UDA Name:</t>
  </si>
  <si>
    <t>Tracking Number:</t>
  </si>
  <si>
    <t>Change 
ID
Number</t>
  </si>
  <si>
    <t>Change 
Date</t>
  </si>
  <si>
    <t>Change Category/Type</t>
  </si>
  <si>
    <t>UDA Change Log
Description</t>
  </si>
  <si>
    <t>Change Participants
(each participant must be a different employee)</t>
  </si>
  <si>
    <t>Change
Approval Date</t>
  </si>
  <si>
    <t>Supporting Documentation</t>
  </si>
  <si>
    <t>Problem</t>
  </si>
  <si>
    <t>Enhancement</t>
  </si>
  <si>
    <t>Update</t>
  </si>
  <si>
    <t>Developer/User</t>
  </si>
  <si>
    <t>Tester</t>
  </si>
  <si>
    <t>Approver</t>
  </si>
  <si>
    <t>Income Calculation Workbook</t>
  </si>
  <si>
    <t>X</t>
  </si>
  <si>
    <t>For VOEs, the gross pay is now calculated by summing base pay, overtime and other income.</t>
  </si>
  <si>
    <t>For VOEs, updated the "Pay Period to Date" field so that it does not exceed 52 for weekly pay schedule, or 26 for bi-weekly pay schedule.</t>
  </si>
  <si>
    <t>Added conditional formatting to VOE sections so that if pay frequency is "Monthly" or "Semi-Monthly" then the box appears green to indicate a data entry field.</t>
  </si>
  <si>
    <t>For pay stubs, updated the "Gross Wages" to sum base pay, overtime and other income rather than make it a manually entered field</t>
  </si>
  <si>
    <t>For paystubs, the number of "Pay Checks to Date" is updated so that it rounds down so that it does not understate income.</t>
  </si>
  <si>
    <t>Months of Farm Income</t>
  </si>
  <si>
    <t>Add an additional row to the "Self Employment Income" section so that the user can indicate the months of farm income separate from the months of self-employment income. The project now calculates each seperately</t>
  </si>
  <si>
    <t>Added a formula to the "Other Income" sections so that if an amount is entered, then a message displays telling the user that a schedule must also be entered.</t>
  </si>
  <si>
    <t>Craig Horton</t>
  </si>
  <si>
    <t>*Describe Other Income Below</t>
  </si>
  <si>
    <t>Household Summary:</t>
  </si>
  <si>
    <t>HH Member Worksheets:</t>
  </si>
  <si>
    <t xml:space="preserve">There are separate income calculation Worksheets for up to 8 household members.   Names will automatically be entered on each from the Household Summary.  Ensure that income for the household member is entered in the associated worksheet.   </t>
  </si>
  <si>
    <t>Income Documentation Type:</t>
  </si>
  <si>
    <t xml:space="preserve">Each household member worksheet in this Workbook has 5 sections.   Instruction for each of these sections wil be provided on this page.   </t>
  </si>
  <si>
    <r>
      <t>Completing the Household Member Worksheet:</t>
    </r>
    <r>
      <rPr>
        <b/>
        <sz val="11"/>
        <color theme="1"/>
        <rFont val="Verdana"/>
        <family val="2"/>
      </rPr>
      <t xml:space="preserve">  </t>
    </r>
    <r>
      <rPr>
        <sz val="11"/>
        <color theme="1"/>
        <rFont val="Verdana"/>
        <family val="2"/>
      </rPr>
      <t xml:space="preserve">Each worksheet will include sectional color coding to match to applicable instruction on this page. </t>
    </r>
  </si>
  <si>
    <r>
      <rPr>
        <b/>
        <u/>
        <sz val="11"/>
        <color indexed="8"/>
        <rFont val="Verdana"/>
        <family val="2"/>
      </rPr>
      <t>Other Income</t>
    </r>
    <r>
      <rPr>
        <b/>
        <sz val="11"/>
        <color indexed="8"/>
        <rFont val="Verdana"/>
        <family val="2"/>
      </rPr>
      <t xml:space="preserve">: </t>
    </r>
    <r>
      <rPr>
        <sz val="11"/>
        <color indexed="8"/>
        <rFont val="Verdana"/>
        <family val="2"/>
      </rPr>
      <t xml:space="preserve"> </t>
    </r>
  </si>
  <si>
    <t xml:space="preserve">For Social Security and SSI payments, enter the gross amount paid.  </t>
  </si>
  <si>
    <r>
      <rPr>
        <b/>
        <u/>
        <sz val="11"/>
        <color theme="1"/>
        <rFont val="Verdana"/>
        <family val="2"/>
      </rPr>
      <t>Seasonal Income:</t>
    </r>
    <r>
      <rPr>
        <b/>
        <sz val="11"/>
        <color theme="1"/>
        <rFont val="Verdana"/>
        <family val="2"/>
      </rPr>
      <t xml:space="preserve">  </t>
    </r>
  </si>
  <si>
    <r>
      <rPr>
        <b/>
        <sz val="11"/>
        <color indexed="8"/>
        <rFont val="Verdana"/>
        <family val="2"/>
      </rPr>
      <t>Weeks Off Work During Year</t>
    </r>
    <r>
      <rPr>
        <sz val="11"/>
        <color indexed="8"/>
        <rFont val="Verdana"/>
        <family val="2"/>
      </rPr>
      <t xml:space="preserve"> - Enter the number of weeks off work during the year, based on the information disclosed on the VOE.</t>
    </r>
  </si>
  <si>
    <r>
      <rPr>
        <b/>
        <sz val="11"/>
        <color indexed="8"/>
        <rFont val="Verdana"/>
        <family val="2"/>
      </rPr>
      <t>Unemployment Available</t>
    </r>
    <r>
      <rPr>
        <sz val="11"/>
        <color indexed="8"/>
        <rFont val="Verdana"/>
        <family val="2"/>
      </rPr>
      <t xml:space="preserve"> – Indicate whether or not unemployment was available using the dropdown (Yes/No).  If unemployment was available enter that income in "Other Income".  </t>
    </r>
  </si>
  <si>
    <r>
      <rPr>
        <b/>
        <sz val="11"/>
        <color indexed="8"/>
        <rFont val="Verdana"/>
        <family val="2"/>
      </rPr>
      <t>Weeks Employed to Date</t>
    </r>
    <r>
      <rPr>
        <sz val="11"/>
        <color indexed="8"/>
        <rFont val="Verdana"/>
        <family val="2"/>
      </rPr>
      <t xml:space="preserve"> – Enter the number of weeks employed up to the thru date on the VOE.</t>
    </r>
  </si>
  <si>
    <r>
      <t>Average Hours Per Week</t>
    </r>
    <r>
      <rPr>
        <sz val="11"/>
        <color indexed="8"/>
        <rFont val="Verdana"/>
        <family val="2"/>
      </rPr>
      <t xml:space="preserve"> – Enter the number of hours per week disclosed on the VOE.  If left blank, enter 40 hours as the default. If reported as a range, use the highest number in the range (example: if reported as 24 to 30 hours per week, enter 30).</t>
    </r>
  </si>
  <si>
    <r>
      <rPr>
        <b/>
        <sz val="11"/>
        <color indexed="8"/>
        <rFont val="Verdana"/>
        <family val="2"/>
      </rPr>
      <t>Base Pay Rate</t>
    </r>
    <r>
      <rPr>
        <sz val="11"/>
        <color indexed="8"/>
        <rFont val="Verdana"/>
        <family val="2"/>
      </rPr>
      <t xml:space="preserve"> – Enter from VOE.</t>
    </r>
  </si>
  <si>
    <r>
      <t>Gross Income -</t>
    </r>
    <r>
      <rPr>
        <sz val="11"/>
        <color theme="1"/>
        <rFont val="Verdana"/>
        <family val="2"/>
      </rPr>
      <t xml:space="preserve">The Workbook will calculate the total gross income in the current year from the above. Ensure the total matches the VOE.  If not, correct the data entry.   If employed in prior years, enter gross income data from prior years.  </t>
    </r>
  </si>
  <si>
    <r>
      <rPr>
        <b/>
        <u/>
        <sz val="11"/>
        <color theme="1"/>
        <rFont val="Verdana"/>
        <family val="2"/>
      </rPr>
      <t>Self-Employment Income (Business or Farm)</t>
    </r>
    <r>
      <rPr>
        <b/>
        <sz val="11"/>
        <color theme="1"/>
        <rFont val="Verdana"/>
        <family val="2"/>
      </rPr>
      <t xml:space="preserve">:                                                                                                                </t>
    </r>
  </si>
  <si>
    <r>
      <rPr>
        <b/>
        <sz val="11"/>
        <color indexed="8"/>
        <rFont val="Verdana"/>
        <family val="2"/>
      </rPr>
      <t>Months Self Employed</t>
    </r>
    <r>
      <rPr>
        <sz val="11"/>
        <color indexed="8"/>
        <rFont val="Verdana"/>
        <family val="2"/>
      </rPr>
      <t xml:space="preserve"> </t>
    </r>
    <r>
      <rPr>
        <b/>
        <sz val="11"/>
        <color indexed="8"/>
        <rFont val="Verdana"/>
        <family val="2"/>
      </rPr>
      <t xml:space="preserve">or Farm Income </t>
    </r>
    <r>
      <rPr>
        <sz val="11"/>
        <color indexed="8"/>
        <rFont val="Verdana"/>
        <family val="2"/>
      </rPr>
      <t xml:space="preserve">– Enter the number of months employed from the tax returns or profit and loss statement.  </t>
    </r>
  </si>
  <si>
    <r>
      <rPr>
        <b/>
        <sz val="11"/>
        <color indexed="8"/>
        <rFont val="Verdana"/>
        <family val="2"/>
      </rPr>
      <t>Net Income</t>
    </r>
    <r>
      <rPr>
        <sz val="11"/>
        <color indexed="8"/>
        <rFont val="Verdana"/>
        <family val="2"/>
      </rPr>
      <t xml:space="preserve"> – Enter income from tax returns or year to date profit and loss as applicable.  </t>
    </r>
  </si>
  <si>
    <r>
      <rPr>
        <b/>
        <sz val="11"/>
        <color indexed="8"/>
        <rFont val="Verdana"/>
        <family val="2"/>
      </rPr>
      <t>Monthly Average and Gross Income</t>
    </r>
    <r>
      <rPr>
        <sz val="11"/>
        <color indexed="8"/>
        <rFont val="Verdana"/>
        <family val="2"/>
      </rPr>
      <t xml:space="preserve"> – The Workbook will automatically calculate a monthly average income, and annual gross income by annualizing the monthly average. </t>
    </r>
  </si>
  <si>
    <t>Verification of Employment (VOE) or Paystubs:</t>
  </si>
  <si>
    <t xml:space="preserve">Standard Employment – Position 1/2/3/4: </t>
  </si>
  <si>
    <r>
      <t xml:space="preserve">Verification – </t>
    </r>
    <r>
      <rPr>
        <sz val="11"/>
        <color theme="1"/>
        <rFont val="Verdana"/>
        <family val="2"/>
      </rPr>
      <t xml:space="preserve">Select type of income verification obtained, VOE or Pay Stubs, from the drop down.      </t>
    </r>
  </si>
  <si>
    <t>Verification Of Employment (VOE):</t>
  </si>
  <si>
    <r>
      <rPr>
        <b/>
        <sz val="11"/>
        <color indexed="8"/>
        <rFont val="Verdana"/>
        <family val="2"/>
      </rPr>
      <t>Average Hours Per Week</t>
    </r>
    <r>
      <rPr>
        <sz val="11"/>
        <color indexed="8"/>
        <rFont val="Verdana"/>
        <family val="2"/>
      </rPr>
      <t xml:space="preserve"> – Enter the number of hours per week disclosed on the VOE.  If left blank, enter 40 hours as the default.  If reported as a range, use the highest number in the range (example: if reported as 24 to 30 hours per week, enter 30).</t>
    </r>
  </si>
  <si>
    <r>
      <rPr>
        <b/>
        <sz val="11"/>
        <color indexed="8"/>
        <rFont val="Verdana"/>
        <family val="2"/>
      </rPr>
      <t>Pay Rate Is</t>
    </r>
    <r>
      <rPr>
        <sz val="11"/>
        <color indexed="8"/>
        <rFont val="Verdana"/>
        <family val="2"/>
      </rPr>
      <t xml:space="preserve"> – Enter from VOE. Utilize the drop down list to identify the pay rate.</t>
    </r>
  </si>
  <si>
    <r>
      <rPr>
        <b/>
        <sz val="11"/>
        <color indexed="8"/>
        <rFont val="Verdana"/>
        <family val="2"/>
      </rPr>
      <t>Payroll Frequency</t>
    </r>
    <r>
      <rPr>
        <sz val="11"/>
        <color indexed="8"/>
        <rFont val="Verdana"/>
        <family val="2"/>
      </rPr>
      <t xml:space="preserve"> – Enter from VOE.  If not reported, default to “weekly”.  Utilize the drop down list to provide the payroll frequency. </t>
    </r>
  </si>
  <si>
    <r>
      <t>Gross Pay -</t>
    </r>
    <r>
      <rPr>
        <sz val="11"/>
        <color theme="1"/>
        <rFont val="Verdana"/>
        <family val="2"/>
      </rPr>
      <t xml:space="preserve"> The Workbook will calculate the total gross pay in the current year from the above. Ensure the total matches the VOE.  If not, correct the data entry.</t>
    </r>
    <r>
      <rPr>
        <b/>
        <sz val="11"/>
        <color theme="1"/>
        <rFont val="Verdana"/>
        <family val="2"/>
      </rPr>
      <t xml:space="preserve">  </t>
    </r>
    <r>
      <rPr>
        <sz val="11"/>
        <color theme="1"/>
        <rFont val="Verdana"/>
        <family val="2"/>
      </rPr>
      <t xml:space="preserve"> If employed in prior years, enter gross pay from prior years.</t>
    </r>
  </si>
  <si>
    <r>
      <rPr>
        <b/>
        <u/>
        <sz val="11"/>
        <color theme="1"/>
        <rFont val="Verdana"/>
        <family val="2"/>
      </rPr>
      <t xml:space="preserve">Pay Stubs: </t>
    </r>
    <r>
      <rPr>
        <sz val="11"/>
        <color theme="1"/>
        <rFont val="Verdana"/>
        <family val="2"/>
      </rPr>
      <t xml:space="preserve"> </t>
    </r>
  </si>
  <si>
    <t xml:space="preserve">You must have three consecutive paystubs to perform calculation of income using pay stubs. </t>
  </si>
  <si>
    <r>
      <rPr>
        <b/>
        <sz val="11"/>
        <color indexed="8"/>
        <rFont val="Verdana"/>
        <family val="2"/>
      </rPr>
      <t>Payroll Frequency</t>
    </r>
    <r>
      <rPr>
        <sz val="11"/>
        <color indexed="8"/>
        <rFont val="Verdana"/>
        <family val="2"/>
      </rPr>
      <t xml:space="preserve"> – Determine the payroll frequency through a review of the date ranges on the paystubs.  Select the appropriate payroll frequency from the drop down provided. </t>
    </r>
  </si>
  <si>
    <r>
      <rPr>
        <b/>
        <sz val="11"/>
        <color indexed="8"/>
        <rFont val="Verdana"/>
        <family val="2"/>
      </rPr>
      <t>Base Pay Rate</t>
    </r>
    <r>
      <rPr>
        <sz val="11"/>
        <color indexed="8"/>
        <rFont val="Verdana"/>
        <family val="2"/>
      </rPr>
      <t xml:space="preserve"> – Enter the base pay rate from the paystubs.</t>
    </r>
  </si>
  <si>
    <r>
      <rPr>
        <b/>
        <sz val="11"/>
        <color indexed="8"/>
        <rFont val="Verdana"/>
        <family val="2"/>
      </rPr>
      <t>Pay Rate Is</t>
    </r>
    <r>
      <rPr>
        <sz val="11"/>
        <color indexed="8"/>
        <rFont val="Verdana"/>
        <family val="2"/>
      </rPr>
      <t xml:space="preserve"> - Select the rate of pay indicated on the paystubs from the drop down (for example, hourly, weekly, or monthly). </t>
    </r>
  </si>
  <si>
    <r>
      <rPr>
        <b/>
        <sz val="11"/>
        <color indexed="8"/>
        <rFont val="Verdana"/>
        <family val="2"/>
      </rPr>
      <t>Base Pay</t>
    </r>
    <r>
      <rPr>
        <sz val="11"/>
        <color indexed="8"/>
        <rFont val="Verdana"/>
        <family val="2"/>
      </rPr>
      <t xml:space="preserve"> – Enter total amount of base pay from each paystub reflected in the regular/base hours.  </t>
    </r>
  </si>
  <si>
    <r>
      <rPr>
        <b/>
        <sz val="11"/>
        <color indexed="8"/>
        <rFont val="Verdana"/>
        <family val="2"/>
      </rPr>
      <t>Overtime</t>
    </r>
    <r>
      <rPr>
        <sz val="11"/>
        <color indexed="8"/>
        <rFont val="Verdana"/>
        <family val="2"/>
      </rPr>
      <t xml:space="preserve"> – Enter all overtime pay from paystubs.</t>
    </r>
  </si>
  <si>
    <r>
      <rPr>
        <b/>
        <sz val="11"/>
        <color indexed="8"/>
        <rFont val="Verdana"/>
        <family val="2"/>
      </rPr>
      <t>Gross Wages</t>
    </r>
    <r>
      <rPr>
        <sz val="11"/>
        <color indexed="8"/>
        <rFont val="Verdana"/>
        <family val="2"/>
      </rPr>
      <t xml:space="preserve"> – The Workbook will calculate the total gross wages in each pay period from the above. Ensure the totals match the paystubs.  If not, correct the data entry.   </t>
    </r>
  </si>
  <si>
    <r>
      <rPr>
        <b/>
        <sz val="11"/>
        <color indexed="8"/>
        <rFont val="Verdana"/>
        <family val="2"/>
      </rPr>
      <t>Year To Date column</t>
    </r>
    <r>
      <rPr>
        <sz val="11"/>
        <color indexed="8"/>
        <rFont val="Verdana"/>
        <family val="2"/>
      </rPr>
      <t xml:space="preserve"> – Enter all year to date income from the most recent paystub. If the paystub does not itemize base, overtime, or other income in year to date, enter the total year to date as the gross wage.  Gross wage in the year to date column will not be automatically calculated against the pay stub, but there will be a warning if year to date base pay, overtime, and other do not equal year to date gross. </t>
    </r>
  </si>
  <si>
    <t>Months Self Employed</t>
  </si>
  <si>
    <r>
      <t>Each household member worksheet provides for data entry for up to four different positions for persons with full or part time salary or wage income (i.e. Standard Employment), entering data from either a VOE or paystubs.   A VOE or current paystubs must be obtained for persons with salary or wage income.  The VOE is preferred over paystubs, as it will help the member verify the hire date.  See the</t>
    </r>
    <r>
      <rPr>
        <i/>
        <sz val="11"/>
        <color theme="1"/>
        <rFont val="Verdana"/>
        <family val="2"/>
      </rPr>
      <t xml:space="preserve"> AHP/DP Income Calculation Guidelines</t>
    </r>
    <r>
      <rPr>
        <sz val="11"/>
        <color theme="1"/>
        <rFont val="Verdana"/>
        <family val="2"/>
      </rPr>
      <t xml:space="preserve"> for more information on acceptable verification of income documentation. </t>
    </r>
  </si>
  <si>
    <t xml:space="preserve">Income Calculation Workbook Household Summary - Additional Signatures </t>
  </si>
  <si>
    <t xml:space="preserve">For use as needed to certify the income information of income earning adult household members in addition to the homeowner and co-homeowner.  If not needed for income certification this page may be discarded. </t>
  </si>
  <si>
    <t xml:space="preserve">Certification:  I certify that the income information provided for subsidy award for the above named address is true, complete, and accurate.  I understand that providing false representations herein may constitute an act of fraud.  I acknowledge that the information provided is being used for the purpose of determining whether my household is eligible to receive assistance through the Federal Home Loan Bank of Des Moines Affordable Housing Program for subsidy award.  I further certify that all income of any kind is fully disclosed on this questionnaire, and will fully cooperate with the Program Administrator/Sponsor and/or Member to obtain or provide any necessary income verifications or other documents to confirm the information provided. </t>
  </si>
  <si>
    <t>__________________________</t>
  </si>
  <si>
    <t>____________</t>
  </si>
  <si>
    <t>Household Member Signature</t>
  </si>
  <si>
    <r>
      <rPr>
        <b/>
        <sz val="11"/>
        <color indexed="8"/>
        <rFont val="Verdana"/>
        <family val="2"/>
      </rPr>
      <t>Thru Date</t>
    </r>
    <r>
      <rPr>
        <sz val="11"/>
        <color indexed="8"/>
        <rFont val="Verdana"/>
        <family val="2"/>
      </rPr>
      <t xml:space="preserve"> – Enter from VOE.  If not reported, default to the date the form was completed.</t>
    </r>
  </si>
  <si>
    <r>
      <rPr>
        <b/>
        <sz val="11"/>
        <color indexed="8"/>
        <rFont val="Verdana"/>
        <family val="2"/>
      </rPr>
      <t>Member</t>
    </r>
    <r>
      <rPr>
        <sz val="11"/>
        <color indexed="8"/>
        <rFont val="Verdana"/>
        <family val="2"/>
      </rPr>
      <t xml:space="preserve"> – Participating Member Bank name.
</t>
    </r>
    <r>
      <rPr>
        <b/>
        <sz val="11"/>
        <color indexed="8"/>
        <rFont val="Verdana"/>
        <family val="2"/>
      </rPr>
      <t>Enrollment Date</t>
    </r>
    <r>
      <rPr>
        <sz val="11"/>
        <color indexed="8"/>
        <rFont val="Verdana"/>
        <family val="2"/>
      </rPr>
      <t xml:space="preserve"> – The date of the loan application or application for assistance date.
</t>
    </r>
    <r>
      <rPr>
        <b/>
        <sz val="11"/>
        <color indexed="8"/>
        <rFont val="Verdana"/>
        <family val="2"/>
      </rPr>
      <t>Borrower</t>
    </r>
    <r>
      <rPr>
        <sz val="11"/>
        <color indexed="8"/>
        <rFont val="Verdana"/>
        <family val="2"/>
      </rPr>
      <t xml:space="preserve"> – Primary Home Buyer’s Name.
</t>
    </r>
    <r>
      <rPr>
        <b/>
        <sz val="11"/>
        <color indexed="8"/>
        <rFont val="Verdana"/>
        <family val="2"/>
      </rPr>
      <t>Household Size</t>
    </r>
    <r>
      <rPr>
        <sz val="11"/>
        <color indexed="8"/>
        <rFont val="Verdana"/>
        <family val="2"/>
      </rPr>
      <t xml:space="preserve"> – Do Not Enter - Number is populated as household members are entered below.
</t>
    </r>
    <r>
      <rPr>
        <b/>
        <sz val="11"/>
        <color indexed="8"/>
        <rFont val="Verdana"/>
        <family val="2"/>
      </rPr>
      <t>Address</t>
    </r>
    <r>
      <rPr>
        <sz val="11"/>
        <color indexed="8"/>
        <rFont val="Verdana"/>
        <family val="2"/>
      </rPr>
      <t xml:space="preserve"> – Address of property location to be purchased.
</t>
    </r>
    <r>
      <rPr>
        <b/>
        <sz val="11"/>
        <color indexed="8"/>
        <rFont val="Verdana"/>
        <family val="2"/>
      </rPr>
      <t>Household Member(s)</t>
    </r>
    <r>
      <rPr>
        <sz val="11"/>
        <color indexed="8"/>
        <rFont val="Verdana"/>
        <family val="2"/>
      </rPr>
      <t xml:space="preserve"> – List all household members and their relationship to the primary borrower.  See the </t>
    </r>
    <r>
      <rPr>
        <i/>
        <sz val="11"/>
        <color indexed="8"/>
        <rFont val="Verdana"/>
        <family val="2"/>
      </rPr>
      <t xml:space="preserve">AHP/DP Income Calculation Guidelines </t>
    </r>
    <r>
      <rPr>
        <sz val="11"/>
        <color indexed="8"/>
        <rFont val="Verdana"/>
        <family val="2"/>
      </rPr>
      <t xml:space="preserve">for who should be included in household.  All household members with income should be included in one of the first eight rows. </t>
    </r>
  </si>
  <si>
    <r>
      <t>Notes:</t>
    </r>
    <r>
      <rPr>
        <b/>
        <sz val="11"/>
        <color theme="1"/>
        <rFont val="Verdana"/>
        <family val="2"/>
      </rPr>
      <t xml:space="preserve">   </t>
    </r>
    <r>
      <rPr>
        <sz val="11"/>
        <color theme="1"/>
        <rFont val="Verdana"/>
        <family val="2"/>
      </rPr>
      <t xml:space="preserve">Use the </t>
    </r>
    <r>
      <rPr>
        <b/>
        <sz val="11"/>
        <color theme="1"/>
        <rFont val="Verdana"/>
        <family val="2"/>
      </rPr>
      <t>Notes</t>
    </r>
    <r>
      <rPr>
        <sz val="11"/>
        <color theme="1"/>
        <rFont val="Verdana"/>
        <family val="2"/>
      </rPr>
      <t xml:space="preserve"> worksheet of the Workbook to add any Notes if needed to help Bank staff in their understanding of the income calculation.  </t>
    </r>
  </si>
  <si>
    <t>For all Other Income enter the amount and frequency of payments on the applicable row to calculate annual income. For example: Social Security payments of $300 per month with schedule of 12 for calculation of annual income. The total (annual income) will be automatically calculated.</t>
  </si>
  <si>
    <r>
      <t xml:space="preserve">Rental income is typically from apartment units in the property to be purchased.  Amount should be 75% of the gross rent and schedule 12 months.  If a borrower has rental income from other property, income should be reflected in Schedule E of their tax return.  In that case calculate rental income in the same way as self-employment income (for example, 2 year average of income from Schedule C).  It may be necessary to provide Notes of the income amount and frequency.  Use the </t>
    </r>
    <r>
      <rPr>
        <b/>
        <sz val="11"/>
        <color indexed="8"/>
        <rFont val="Verdana"/>
        <family val="2"/>
      </rPr>
      <t xml:space="preserve">Notes </t>
    </r>
    <r>
      <rPr>
        <sz val="11"/>
        <color indexed="8"/>
        <rFont val="Verdana"/>
        <family val="2"/>
      </rPr>
      <t xml:space="preserve">worksheet in this Workbook. </t>
    </r>
  </si>
  <si>
    <r>
      <t>The final row “Other Income” may be used for other income not listed.  Enter the type of income in the text box provided, the amount, and schedule.  Use the</t>
    </r>
    <r>
      <rPr>
        <b/>
        <sz val="11"/>
        <color indexed="8"/>
        <rFont val="Verdana"/>
        <family val="2"/>
      </rPr>
      <t xml:space="preserve"> Notes </t>
    </r>
    <r>
      <rPr>
        <sz val="11"/>
        <color indexed="8"/>
        <rFont val="Verdana"/>
        <family val="2"/>
      </rPr>
      <t xml:space="preserve">worksheet in this Workbook to provide additional information if needed. </t>
    </r>
  </si>
  <si>
    <t xml:space="preserve">The preferred verification of income documentation for seasonal workers is a VOE from the employer, supplemented by tax returns to verify any unemployment income. The Workbook assumes only one seasonal employer.  If the applicant works more than one seasonal job, consult with Bank staff on the best method of entering and calculating income verifications. </t>
  </si>
  <si>
    <r>
      <rPr>
        <b/>
        <sz val="11"/>
        <color indexed="8"/>
        <rFont val="Verdana"/>
        <family val="2"/>
      </rPr>
      <t>Employer</t>
    </r>
    <r>
      <rPr>
        <sz val="11"/>
        <color indexed="8"/>
        <rFont val="Verdana"/>
        <family val="2"/>
      </rPr>
      <t xml:space="preserve"> – Enter the name of the employer from VOE or paystub.</t>
    </r>
  </si>
  <si>
    <r>
      <rPr>
        <b/>
        <sz val="11"/>
        <color indexed="8"/>
        <rFont val="Verdana"/>
        <family val="2"/>
      </rPr>
      <t>Hire Date</t>
    </r>
    <r>
      <rPr>
        <sz val="11"/>
        <color indexed="8"/>
        <rFont val="Verdana"/>
        <family val="2"/>
      </rPr>
      <t xml:space="preserve"> – Enter hire date from the VOE.  If using paystubs, current year hire date must be verified.  Verify date with employer or from other source (for example, first paystub) and include in income documentation.  </t>
    </r>
  </si>
  <si>
    <r>
      <rPr>
        <b/>
        <sz val="11"/>
        <color rgb="FFFF0000"/>
        <rFont val="Verdana"/>
        <family val="2"/>
      </rPr>
      <t xml:space="preserve">Warning: </t>
    </r>
    <r>
      <rPr>
        <sz val="11"/>
        <color indexed="8"/>
        <rFont val="Verdana"/>
        <family val="2"/>
      </rPr>
      <t>It is only necessary to use one of the two forms of verification.  If both have been submitted to the Bank, data from both should be entered in the Workbook and the higher of the two calculations using the source documentation will be used in calculation of income.  In the Workbook, change the VOE or Pay Stub selection in the dropdown to toggle between the two calculations to determine which is the higher of the two.</t>
    </r>
  </si>
  <si>
    <r>
      <rPr>
        <b/>
        <sz val="11"/>
        <color indexed="8"/>
        <rFont val="Verdana"/>
        <family val="2"/>
      </rPr>
      <t>Regular/Base Hours</t>
    </r>
    <r>
      <rPr>
        <sz val="11"/>
        <color indexed="8"/>
        <rFont val="Verdana"/>
        <family val="2"/>
      </rPr>
      <t xml:space="preserve"> – Enter all hours compensated on the pay stub that may be considered regular/base hours including regular compensation for hours worked, vacation, holiday, personal, sick, or other paid time off.  Include training pay and retroactive pay if paid at the base pay rate; otherwise include those amounts in Other Income.   It may be necessary to include in </t>
    </r>
    <r>
      <rPr>
        <b/>
        <sz val="11"/>
        <color indexed="8"/>
        <rFont val="Verdana"/>
        <family val="2"/>
      </rPr>
      <t>Notes</t>
    </r>
    <r>
      <rPr>
        <sz val="11"/>
        <color indexed="8"/>
        <rFont val="Verdana"/>
        <family val="2"/>
      </rPr>
      <t xml:space="preserve"> what was included in base hours. </t>
    </r>
  </si>
  <si>
    <r>
      <rPr>
        <b/>
        <sz val="11"/>
        <color indexed="8"/>
        <rFont val="Verdana"/>
        <family val="2"/>
      </rPr>
      <t>Other Income</t>
    </r>
    <r>
      <rPr>
        <sz val="11"/>
        <color indexed="8"/>
        <rFont val="Verdana"/>
        <family val="2"/>
      </rPr>
      <t xml:space="preserve"> – Enter all income not applicable to regular/base and overtime pay.  This may include tips, commissions, bonuses, holiday bonus, shift differentials, and training pay or retroactive pay if not paid at base pay rate.  It may be necessary to include in </t>
    </r>
    <r>
      <rPr>
        <b/>
        <sz val="11"/>
        <color indexed="8"/>
        <rFont val="Verdana"/>
        <family val="2"/>
      </rPr>
      <t>Notes</t>
    </r>
    <r>
      <rPr>
        <sz val="11"/>
        <color indexed="8"/>
        <rFont val="Verdana"/>
        <family val="2"/>
      </rPr>
      <t xml:space="preserve"> what other income was included. </t>
    </r>
  </si>
  <si>
    <r>
      <t xml:space="preserve">Enter the information requested in the </t>
    </r>
    <r>
      <rPr>
        <b/>
        <sz val="8"/>
        <color indexed="17"/>
        <rFont val="Verdana"/>
        <family val="2"/>
      </rPr>
      <t>highlighted boxes below</t>
    </r>
    <r>
      <rPr>
        <b/>
        <sz val="8"/>
        <color indexed="8"/>
        <rFont val="Verdana"/>
        <family val="2"/>
      </rPr>
      <t xml:space="preserve">.  All individuals that will reside in the home should be listed.  For each income earning adult member of the household, enter that person's income on a separate worksheet (HH Member 1, HH Member 2, etc.). </t>
    </r>
    <r>
      <rPr>
        <b/>
        <sz val="8"/>
        <color indexed="53"/>
        <rFont val="Verdana"/>
        <family val="2"/>
      </rPr>
      <t>Print this page and obtain the signature of the Homeowner and Co-Homeowner.  Utilize the second printed page for signatures of any additional income earning adult members of the household if necessary.  Upload a copy of the signed form as "Household Summary"  where instructed in AHP Online or DP Online.</t>
    </r>
  </si>
  <si>
    <t>Dawn Murphy, Evelyn Bengston</t>
  </si>
  <si>
    <t>Richard Bloxham</t>
  </si>
  <si>
    <t>I:\FHLBUDA\Community Investment\I DRIVE FHLBUDA\UDAs\Production\25080_Income Calculation Workbook\Testing Feb 2019</t>
  </si>
  <si>
    <r>
      <rPr>
        <b/>
        <sz val="11"/>
        <color indexed="8"/>
        <rFont val="Verdana"/>
        <family val="2"/>
      </rPr>
      <t>Start Date, End Date, Check/Deposit Date</t>
    </r>
    <r>
      <rPr>
        <sz val="11"/>
        <color indexed="8"/>
        <rFont val="Verdana"/>
        <family val="2"/>
      </rPr>
      <t xml:space="preserve"> – Enter accordingly from each paystub. Enter data in chronological date order (oldest/middle/most recent). </t>
    </r>
  </si>
  <si>
    <r>
      <t xml:space="preserve">Please reference the </t>
    </r>
    <r>
      <rPr>
        <b/>
        <i/>
        <sz val="11"/>
        <color rgb="FFFF0000"/>
        <rFont val="Verdana"/>
        <family val="2"/>
      </rPr>
      <t>AHP/DP Income Calculation Guidelines</t>
    </r>
    <r>
      <rPr>
        <b/>
        <sz val="11"/>
        <color rgb="FFFF0000"/>
        <rFont val="Verdana"/>
        <family val="2"/>
      </rPr>
      <t xml:space="preserve"> for more information on who should be included in a household, sources of income, income inclusions and exclusions, verifications of income, and income calculation performed in the Workbook.  Be advised:  (1) The income guidelines and calculation methodology used by the FHLB Des Moines may differ from the methodology used by members, sponsors, and other funders. When this occurs, FHLB Des Moines guidelines and calculation methodology must be used to qualify households for subsidy award.  (2) The FHLB Des Moines will be conservative in calculation of income from the verification of income documentation. </t>
    </r>
  </si>
  <si>
    <t>• If salary or wage income is documented with VOE, use VOE section.  
• If salary or wage income is documented with paystubs, use Paystub section.
• If salary or wage income is seasonal, use Seasonal Income Section instead of VOE or Paystubs section. 
• If income is from self-employment or farm, use Self-employment Income section.
• For all other income, use Other Income section.</t>
  </si>
  <si>
    <t>Melody Dawe</t>
  </si>
  <si>
    <t>N/A</t>
  </si>
  <si>
    <t>N/A no testing needed, only a review by the approver</t>
  </si>
  <si>
    <t>Mary Jo Vogl 
Brian Nadeau</t>
  </si>
  <si>
    <t>12/28/2022
12/27/2022</t>
  </si>
  <si>
    <t xml:space="preserve">Amended the instructions on calculating bonus income (row 61) to match the update to the income calcualtion guidelines. </t>
  </si>
  <si>
    <t xml:space="preserve">Rental Income </t>
  </si>
  <si>
    <r>
      <t>Base Wages and Other Recurring Income -</t>
    </r>
    <r>
      <rPr>
        <sz val="11"/>
        <color theme="1"/>
        <rFont val="Verdana"/>
        <family val="2"/>
      </rPr>
      <t xml:space="preserve"> Enter all base wages, and other recurring income including bonuses from the current year, as reported in the VOE. </t>
    </r>
    <r>
      <rPr>
        <b/>
        <sz val="11"/>
        <color theme="1"/>
        <rFont val="Verdana"/>
        <family val="2"/>
      </rPr>
      <t xml:space="preserve">                                       </t>
    </r>
  </si>
  <si>
    <t xml:space="preserve">Amended Line 41 to update the date that a P &amp; L will be required to match the Income Calculation Guidelines </t>
  </si>
  <si>
    <t>Amended Line 24 to remove child support, alimony, maintenance and public assistance  to align with the changes to the Income Calculation Guidelines and the DPP Simplification</t>
  </si>
  <si>
    <t xml:space="preserve">Amended Line 37 to update the Seasonal Income calculation for OT, Bonus, Commission and Tips to align with the DPP Simplification changes to the Income Calculation Guidelines </t>
  </si>
  <si>
    <t xml:space="preserve">Amended Line 61 on calculating bonus income, OT, Commissions, and Tips to match the DPP Simplification update to the income calculation guidelines. </t>
  </si>
  <si>
    <t>Capital Gains, Dividends, Interest</t>
  </si>
  <si>
    <t xml:space="preserve">Capital Gains, Dividends, Interest </t>
  </si>
  <si>
    <t>Avg of Bonus, OT, Tips, Commission</t>
  </si>
  <si>
    <t>Amended Lines 24 and 25 on the Household Member income worksheets to remove Child Support and Alimony fields and rename them Capital Gains, Dividends and Interest and Average of Overtime, Bonus, Tips and Commission to align with the DPP Simplification Updates in the Income Calculation Guidelines.</t>
  </si>
  <si>
    <t xml:space="preserve">Mary Jo Vogl 
</t>
  </si>
  <si>
    <t>Mary Jo Vogl</t>
  </si>
  <si>
    <t>Mary Jo Vogl
Brian Nadeau</t>
  </si>
  <si>
    <r>
      <t xml:space="preserve">Rows are provided for unemployment, Social Security, Supplemental SSI, pensions, retirement or annuity payments, and rental income.   Other income should be included as referenced in the </t>
    </r>
    <r>
      <rPr>
        <i/>
        <sz val="11"/>
        <color indexed="8"/>
        <rFont val="Verdana"/>
        <family val="2"/>
      </rPr>
      <t>AHP/DP Income Calculation Guidelines,</t>
    </r>
    <r>
      <rPr>
        <sz val="11"/>
        <color indexed="8"/>
        <rFont val="Verdana"/>
        <family val="2"/>
      </rPr>
      <t xml:space="preserve"> and includes but is not limited to workmen's compensation or disability payments, severance payments, interest and dividend income, government distributions including Native American and Native Alaskan tribal or corporation distributions and Alaska Permanent Fund (PFD) distributions, recurring cash contributions or gifts, gambling or lottery winnings, and adoption payments.   </t>
    </r>
  </si>
  <si>
    <r>
      <t>Base Wages-Overtime-Commissions, Tips, Other -</t>
    </r>
    <r>
      <rPr>
        <sz val="11"/>
        <color theme="1"/>
        <rFont val="Verdana"/>
        <family val="2"/>
      </rPr>
      <t xml:space="preserve"> Enter all base wages, overtime, commissions, tips, and other income including bonuses from the current year as reported in the VOE. </t>
    </r>
    <r>
      <rPr>
        <sz val="11"/>
        <rFont val="Verdana"/>
        <family val="2"/>
      </rPr>
      <t xml:space="preserve"> As Seasonal Pay may not account for current year to date OT, Tips, Commission or Bonus use the prior year's averages as noted in the VOE section for that category to calculate this income if the buyer has previous years income earnings in this position.</t>
    </r>
  </si>
  <si>
    <r>
      <t xml:space="preserve">Income verification documentation for self-employment or farm income is the 1040 tax return/Schedule 1 with reference to income on line 12/Schedule C (business) or line 18/Schedule F (farm).  Calculate an average of net income over the last two years, or applicable period if employed less than two years.  If applicant is enrolled </t>
    </r>
    <r>
      <rPr>
        <sz val="11"/>
        <rFont val="Verdana"/>
        <family val="2"/>
      </rPr>
      <t>as of April 1</t>
    </r>
    <r>
      <rPr>
        <sz val="11"/>
        <color theme="1"/>
        <rFont val="Verdana"/>
        <family val="2"/>
      </rPr>
      <t xml:space="preserve"> after the start of the current calendar year, a signed year to date profit and loss statement should be obtained from the applicant to use in calculation.  In that case calculate current year together with prior year.  A loss in any period should be shown as "0" in the calculation of income.     </t>
    </r>
  </si>
  <si>
    <r>
      <rPr>
        <b/>
        <sz val="11"/>
        <rFont val="Verdana"/>
        <family val="2"/>
      </rPr>
      <t xml:space="preserve">Bonus-Overtime-Tips-Commissions: </t>
    </r>
    <r>
      <rPr>
        <sz val="11"/>
        <rFont val="Verdana"/>
        <family val="2"/>
      </rPr>
      <t xml:space="preserve">The previous two years’ (or applicable period of employment if less than two years) bonuses, regular overtime and commissions are averaged over the applicable period of employment prior to the current year.  If there were no previous years earnings, enter year to date information.  Large earnings year to date which are not representative of the historical earnings should be clarified through the employer and the Bank will determine which is the most conservative and reasonable calculation.  The monthly amount should be listed in the designated Other section on the worksheet at the top of the form x 12 to annualize it or as the annual average x 1.     
For example, the Buyer has earned no overtime YTD and was employed for 18 months of the previous two years with the employer.  They earned overtime in 2021 of $2,500 and in 2020 of $1,000.  Total overtime earned is $3,500. 
		$1,000 + $2,500 = $3,500 prior overtime income
		$3,500/18 months prior year’s employment = $194.44 per month average 
		$194.44 x 12 (months in a year) = $2,333.33 annual average </t>
    </r>
  </si>
  <si>
    <t>v3.2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</si>
</sst>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m/d/yyyy;@"/>
    <numFmt numFmtId="165" formatCode="&quot;$&quot;#,##0.00"/>
    <numFmt numFmtId="166" formatCode="0.00000"/>
    <numFmt numFmtId="167" formatCode="0.0000000000"/>
    <numFmt numFmtId="168" formatCode=";;;"/>
    <numFmt numFmtId="169" formatCode="mm/dd/yy;@"/>
  </numFmts>
  <fonts count="74" x14ac:knownFonts="1">
    <font>
      <sz val="12"/>
      <color theme="1"/>
      <name val="Times New Roman"/>
      <family val="2"/>
    </font>
    <font>
      <sz val="8"/>
      <color theme="1"/>
      <name val="Arial"/>
      <family val="2"/>
    </font>
    <font>
      <sz val="10"/>
      <name val="Arial"/>
      <family val="2"/>
    </font>
    <font>
      <b/>
      <sz val="9"/>
      <name val="Arial"/>
      <family val="2"/>
    </font>
    <font>
      <sz val="9"/>
      <name val="Arial"/>
      <family val="2"/>
    </font>
    <font>
      <b/>
      <sz val="10"/>
      <name val="Arial"/>
      <family val="2"/>
    </font>
    <font>
      <b/>
      <sz val="9"/>
      <color indexed="16"/>
      <name val="Arial"/>
      <family val="2"/>
    </font>
    <font>
      <b/>
      <u/>
      <sz val="9"/>
      <color indexed="16"/>
      <name val="Arial"/>
      <family val="2"/>
    </font>
    <font>
      <sz val="12"/>
      <name val="Times New Roman"/>
      <family val="2"/>
    </font>
    <font>
      <sz val="10"/>
      <color indexed="8"/>
      <name val="Arial"/>
      <family val="2"/>
    </font>
    <font>
      <sz val="12"/>
      <color indexed="8"/>
      <name val="Times New Roman"/>
      <family val="2"/>
    </font>
    <font>
      <sz val="12"/>
      <color indexed="9"/>
      <name val="Times New Roman"/>
      <family val="2"/>
    </font>
    <font>
      <b/>
      <sz val="12"/>
      <color indexed="8"/>
      <name val="Times New Roman"/>
      <family val="2"/>
    </font>
    <font>
      <sz val="10"/>
      <color indexed="8"/>
      <name val="Arial"/>
      <family val="2"/>
    </font>
    <font>
      <b/>
      <sz val="10"/>
      <color indexed="8"/>
      <name val="Arial"/>
      <family val="2"/>
    </font>
    <font>
      <sz val="9"/>
      <color indexed="8"/>
      <name val="Arial"/>
      <family val="2"/>
    </font>
    <font>
      <sz val="8"/>
      <color indexed="8"/>
      <name val="Arial"/>
      <family val="2"/>
    </font>
    <font>
      <b/>
      <sz val="9"/>
      <color indexed="8"/>
      <name val="Arial"/>
      <family val="2"/>
    </font>
    <font>
      <sz val="10"/>
      <color indexed="22"/>
      <name val="Arial"/>
      <family val="2"/>
    </font>
    <font>
      <b/>
      <sz val="9"/>
      <color indexed="10"/>
      <name val="Arial"/>
      <family val="2"/>
    </font>
    <font>
      <sz val="11"/>
      <color indexed="8"/>
      <name val="Calibri"/>
      <family val="2"/>
    </font>
    <font>
      <sz val="10"/>
      <color indexed="9"/>
      <name val="Arial"/>
      <family val="2"/>
    </font>
    <font>
      <sz val="11"/>
      <color indexed="9"/>
      <name val="Calibri"/>
      <family val="2"/>
    </font>
    <font>
      <b/>
      <sz val="10"/>
      <color indexed="16"/>
      <name val="Arial"/>
      <family val="2"/>
    </font>
    <font>
      <sz val="8"/>
      <color indexed="9"/>
      <name val="Arial"/>
      <family val="2"/>
    </font>
    <font>
      <b/>
      <sz val="12"/>
      <color indexed="16"/>
      <name val="Times New Roman"/>
      <family val="2"/>
    </font>
    <font>
      <b/>
      <sz val="9"/>
      <color indexed="16"/>
      <name val="Arial"/>
      <family val="2"/>
    </font>
    <font>
      <b/>
      <sz val="9"/>
      <color indexed="16"/>
      <name val="Arial"/>
      <family val="2"/>
    </font>
    <font>
      <b/>
      <sz val="12"/>
      <name val="Verdana"/>
      <family val="2"/>
    </font>
    <font>
      <b/>
      <sz val="11"/>
      <name val="Verdana"/>
      <family val="2"/>
    </font>
    <font>
      <sz val="11"/>
      <color indexed="8"/>
      <name val="Verdana"/>
      <family val="2"/>
    </font>
    <font>
      <b/>
      <sz val="11"/>
      <color indexed="8"/>
      <name val="Verdana"/>
      <family val="2"/>
    </font>
    <font>
      <b/>
      <sz val="16"/>
      <color indexed="62"/>
      <name val="Verdana"/>
      <family val="2"/>
    </font>
    <font>
      <sz val="12"/>
      <name val="Verdana"/>
      <family val="2"/>
    </font>
    <font>
      <sz val="10"/>
      <color indexed="8"/>
      <name val="Verdana"/>
      <family val="2"/>
    </font>
    <font>
      <sz val="10"/>
      <name val="Verdana"/>
      <family val="2"/>
    </font>
    <font>
      <b/>
      <sz val="10"/>
      <name val="Verdana"/>
      <family val="2"/>
    </font>
    <font>
      <b/>
      <sz val="9"/>
      <name val="Verdana"/>
      <family val="2"/>
    </font>
    <font>
      <sz val="12"/>
      <color indexed="9"/>
      <name val="Verdana"/>
      <family val="2"/>
    </font>
    <font>
      <b/>
      <sz val="10"/>
      <color indexed="8"/>
      <name val="Verdana"/>
      <family val="2"/>
    </font>
    <font>
      <sz val="8"/>
      <color indexed="8"/>
      <name val="Verdana"/>
      <family val="2"/>
    </font>
    <font>
      <b/>
      <sz val="9"/>
      <color indexed="17"/>
      <name val="Arial"/>
      <family val="2"/>
    </font>
    <font>
      <b/>
      <sz val="8"/>
      <color indexed="8"/>
      <name val="Verdana"/>
      <family val="2"/>
    </font>
    <font>
      <b/>
      <sz val="8"/>
      <color indexed="17"/>
      <name val="Verdana"/>
      <family val="2"/>
    </font>
    <font>
      <b/>
      <sz val="8"/>
      <color indexed="53"/>
      <name val="Verdana"/>
      <family val="2"/>
    </font>
    <font>
      <sz val="12"/>
      <color theme="1"/>
      <name val="Times New Roman"/>
      <family val="2"/>
    </font>
    <font>
      <sz val="12"/>
      <color theme="0"/>
      <name val="Times New Roman"/>
      <family val="2"/>
    </font>
    <font>
      <sz val="11"/>
      <color theme="1"/>
      <name val="Calibri"/>
      <family val="2"/>
      <scheme val="minor"/>
    </font>
    <font>
      <sz val="12"/>
      <color theme="1"/>
      <name val="Verdana"/>
      <family val="2"/>
    </font>
    <font>
      <b/>
      <u/>
      <sz val="11"/>
      <color theme="1"/>
      <name val="Verdana"/>
      <family val="2"/>
    </font>
    <font>
      <b/>
      <sz val="11"/>
      <color theme="1"/>
      <name val="Verdana"/>
      <family val="2"/>
    </font>
    <font>
      <sz val="11"/>
      <color theme="1"/>
      <name val="Verdana"/>
      <family val="2"/>
    </font>
    <font>
      <b/>
      <sz val="14"/>
      <color theme="1"/>
      <name val="Verdana"/>
      <family val="2"/>
    </font>
    <font>
      <b/>
      <sz val="12"/>
      <color theme="1"/>
      <name val="Verdana"/>
      <family val="2"/>
    </font>
    <font>
      <sz val="9"/>
      <color theme="1"/>
      <name val="Verdana"/>
      <family val="2"/>
    </font>
    <font>
      <sz val="10"/>
      <color theme="1"/>
      <name val="Verdana"/>
      <family val="2"/>
    </font>
    <font>
      <b/>
      <sz val="9"/>
      <color rgb="FF800000"/>
      <name val="Verdana"/>
      <family val="2"/>
    </font>
    <font>
      <sz val="8"/>
      <color theme="1"/>
      <name val="Verdana"/>
      <family val="2"/>
    </font>
    <font>
      <sz val="8"/>
      <name val="Arial"/>
      <family val="2"/>
    </font>
    <font>
      <b/>
      <sz val="8"/>
      <name val="Arial"/>
      <family val="2"/>
    </font>
    <font>
      <sz val="10"/>
      <color rgb="FFFF0000"/>
      <name val="Arial"/>
      <family val="2"/>
    </font>
    <font>
      <sz val="8"/>
      <color rgb="FFFF0000"/>
      <name val="Arial"/>
      <family val="2"/>
    </font>
    <font>
      <sz val="12"/>
      <color rgb="FFFF0000"/>
      <name val="Times New Roman"/>
      <family val="2"/>
    </font>
    <font>
      <sz val="10"/>
      <color theme="1"/>
      <name val="Arial"/>
      <family val="2"/>
    </font>
    <font>
      <b/>
      <u/>
      <sz val="11"/>
      <color indexed="8"/>
      <name val="Verdana"/>
      <family val="2"/>
    </font>
    <font>
      <b/>
      <sz val="11"/>
      <color rgb="FFFF0000"/>
      <name val="Verdana"/>
      <family val="2"/>
    </font>
    <font>
      <i/>
      <sz val="11"/>
      <color theme="1"/>
      <name val="Verdana"/>
      <family val="2"/>
    </font>
    <font>
      <i/>
      <sz val="11"/>
      <color indexed="8"/>
      <name val="Verdana"/>
      <family val="2"/>
    </font>
    <font>
      <b/>
      <sz val="8"/>
      <name val="Verdana"/>
      <family val="2"/>
    </font>
    <font>
      <b/>
      <sz val="8"/>
      <name val="Times New Roman"/>
      <family val="2"/>
    </font>
    <font>
      <b/>
      <i/>
      <sz val="11"/>
      <color rgb="FFFF0000"/>
      <name val="Verdana"/>
      <family val="2"/>
    </font>
    <font>
      <sz val="10"/>
      <color theme="4" tint="-0.249977111117893"/>
      <name val="Arial"/>
      <family val="2"/>
    </font>
    <font>
      <sz val="10"/>
      <color theme="0"/>
      <name val="Arial"/>
      <family val="2"/>
    </font>
    <font>
      <sz val="11"/>
      <name val="Verdana"/>
      <family val="2"/>
    </font>
  </fonts>
  <fills count="22">
    <fill>
      <patternFill patternType="none"/>
    </fill>
    <fill>
      <patternFill patternType="gray125"/>
    </fill>
    <fill>
      <patternFill patternType="solid">
        <fgColor indexed="22"/>
        <bgColor indexed="64"/>
      </patternFill>
    </fill>
    <fill>
      <patternFill patternType="mediumGray"/>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D3E0BC"/>
        <bgColor indexed="64"/>
      </patternFill>
    </fill>
    <fill>
      <patternFill patternType="mediumGray">
        <bgColor rgb="FFD3E0BC"/>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59999389629810485"/>
        <bgColor indexed="64"/>
      </patternFill>
    </fill>
    <fill>
      <gradientFill degree="90">
        <stop position="0">
          <color theme="0"/>
        </stop>
        <stop position="1">
          <color theme="9" tint="0.59999389629810485"/>
        </stop>
      </gradientFill>
    </fill>
    <fill>
      <gradientFill degree="90">
        <stop position="0">
          <color theme="0"/>
        </stop>
        <stop position="1">
          <color theme="8" tint="0.59999389629810485"/>
        </stop>
      </gradientFill>
    </fill>
    <fill>
      <gradientFill degree="90">
        <stop position="0">
          <color theme="0"/>
        </stop>
        <stop position="1">
          <color theme="7" tint="0.59999389629810485"/>
        </stop>
      </gradientFill>
    </fill>
    <fill>
      <gradientFill degree="90">
        <stop position="0">
          <color theme="0"/>
        </stop>
        <stop position="1">
          <color theme="2" tint="-0.25098422193060094"/>
        </stop>
      </gradientFill>
    </fill>
    <fill>
      <gradientFill degree="90">
        <stop position="0">
          <color theme="0"/>
        </stop>
        <stop position="1">
          <color theme="5" tint="0.59999389629810485"/>
        </stop>
      </gradientFill>
    </fill>
    <fill>
      <gradientFill degree="90">
        <stop position="0">
          <color theme="0"/>
        </stop>
        <stop position="1">
          <color theme="0" tint="-0.25098422193060094"/>
        </stop>
      </gradient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ck">
        <color theme="9" tint="0.39994506668294322"/>
      </bottom>
      <diagonal/>
    </border>
    <border>
      <left/>
      <right/>
      <top/>
      <bottom style="thick">
        <color theme="8" tint="0.39994506668294322"/>
      </bottom>
      <diagonal/>
    </border>
    <border>
      <left/>
      <right/>
      <top/>
      <bottom style="thick">
        <color theme="7" tint="0.39994506668294322"/>
      </bottom>
      <diagonal/>
    </border>
    <border>
      <left/>
      <right/>
      <top/>
      <bottom style="double">
        <color theme="2" tint="-0.499984740745262"/>
      </bottom>
      <diagonal/>
    </border>
    <border>
      <left/>
      <right/>
      <top/>
      <bottom style="thick">
        <color theme="5" tint="0.39994506668294322"/>
      </bottom>
      <diagonal/>
    </border>
    <border>
      <left/>
      <right/>
      <top/>
      <bottom style="thick">
        <color theme="0" tint="-0.34998626667073579"/>
      </bottom>
      <diagonal/>
    </border>
  </borders>
  <cellStyleXfs count="5">
    <xf numFmtId="0" fontId="0" fillId="0" borderId="0"/>
    <xf numFmtId="44" fontId="10" fillId="0" borderId="0" applyFont="0" applyFill="0" applyBorder="0" applyAlignment="0" applyProtection="0"/>
    <xf numFmtId="44" fontId="45" fillId="0" borderId="0" applyFont="0" applyFill="0" applyBorder="0" applyAlignment="0" applyProtection="0"/>
    <xf numFmtId="0" fontId="47" fillId="0" borderId="0"/>
    <xf numFmtId="0" fontId="58" fillId="0" borderId="0" applyAlignment="0">
      <alignment vertical="top" wrapText="1"/>
      <protection locked="0"/>
    </xf>
  </cellStyleXfs>
  <cellXfs count="475">
    <xf numFmtId="0" fontId="0" fillId="0" borderId="0" xfId="0"/>
    <xf numFmtId="0" fontId="13" fillId="0" borderId="0" xfId="0" applyFont="1"/>
    <xf numFmtId="0" fontId="13" fillId="0" borderId="0" xfId="0" applyFont="1" applyAlignment="1">
      <alignment horizontal="center"/>
    </xf>
    <xf numFmtId="164" fontId="13" fillId="0" borderId="0" xfId="0" applyNumberFormat="1" applyFont="1"/>
    <xf numFmtId="165" fontId="13" fillId="0" borderId="0" xfId="0" applyNumberFormat="1" applyFont="1"/>
    <xf numFmtId="0" fontId="0" fillId="0" borderId="0" xfId="0" applyProtection="1">
      <protection hidden="1"/>
    </xf>
    <xf numFmtId="165" fontId="13" fillId="0" borderId="0" xfId="0" applyNumberFormat="1" applyFont="1" applyBorder="1"/>
    <xf numFmtId="0" fontId="0" fillId="0" borderId="0" xfId="0" applyAlignment="1">
      <alignment horizontal="center"/>
    </xf>
    <xf numFmtId="164" fontId="13" fillId="0" borderId="0" xfId="0" applyNumberFormat="1" applyFont="1" applyAlignment="1">
      <alignment horizontal="center"/>
    </xf>
    <xf numFmtId="4" fontId="13" fillId="0" borderId="0" xfId="0" applyNumberFormat="1" applyFont="1"/>
    <xf numFmtId="4" fontId="13" fillId="0" borderId="0" xfId="0" applyNumberFormat="1" applyFont="1" applyBorder="1"/>
    <xf numFmtId="0" fontId="13" fillId="0" borderId="0" xfId="0" applyFont="1" applyFill="1" applyBorder="1" applyAlignment="1">
      <alignment horizontal="left"/>
    </xf>
    <xf numFmtId="164" fontId="0" fillId="0" borderId="0" xfId="0" applyNumberFormat="1" applyAlignment="1">
      <alignment horizontal="right"/>
    </xf>
    <xf numFmtId="1" fontId="13" fillId="0" borderId="0" xfId="0" applyNumberFormat="1" applyFont="1"/>
    <xf numFmtId="0" fontId="13" fillId="0" borderId="0" xfId="0" applyFont="1" applyProtection="1">
      <protection hidden="1"/>
    </xf>
    <xf numFmtId="0" fontId="15" fillId="0" borderId="0" xfId="0" applyFont="1" applyProtection="1">
      <protection hidden="1"/>
    </xf>
    <xf numFmtId="0" fontId="14" fillId="0" borderId="0" xfId="0" applyFont="1" applyProtection="1">
      <protection hidden="1"/>
    </xf>
    <xf numFmtId="14" fontId="16" fillId="0" borderId="0" xfId="0" applyNumberFormat="1" applyFont="1" applyProtection="1">
      <protection hidden="1"/>
    </xf>
    <xf numFmtId="0" fontId="14" fillId="0" borderId="0" xfId="0" applyFont="1" applyFill="1" applyAlignment="1" applyProtection="1">
      <alignment wrapText="1"/>
      <protection hidden="1"/>
    </xf>
    <xf numFmtId="0" fontId="12" fillId="0" borderId="0" xfId="0" applyFont="1" applyProtection="1">
      <protection hidden="1"/>
    </xf>
    <xf numFmtId="0" fontId="13" fillId="0" borderId="0" xfId="0" applyFont="1" applyAlignment="1" applyProtection="1">
      <alignment horizontal="center"/>
      <protection hidden="1"/>
    </xf>
    <xf numFmtId="0" fontId="13" fillId="0" borderId="1" xfId="0" applyFont="1" applyBorder="1" applyAlignment="1" applyProtection="1">
      <alignment horizontal="center"/>
      <protection hidden="1"/>
    </xf>
    <xf numFmtId="165" fontId="13" fillId="0" borderId="1" xfId="0" applyNumberFormat="1" applyFont="1" applyBorder="1" applyProtection="1">
      <protection hidden="1"/>
    </xf>
    <xf numFmtId="0" fontId="14" fillId="0" borderId="2" xfId="0" applyFont="1" applyBorder="1" applyAlignment="1" applyProtection="1">
      <alignment horizontal="left"/>
      <protection hidden="1"/>
    </xf>
    <xf numFmtId="0" fontId="14" fillId="0" borderId="3" xfId="0" applyFont="1" applyBorder="1" applyAlignment="1" applyProtection="1">
      <alignment horizontal="center"/>
      <protection hidden="1"/>
    </xf>
    <xf numFmtId="0" fontId="17" fillId="0" borderId="1" xfId="0" applyFont="1" applyBorder="1" applyAlignment="1" applyProtection="1">
      <alignment horizontal="center"/>
      <protection hidden="1"/>
    </xf>
    <xf numFmtId="164" fontId="14" fillId="0" borderId="0" xfId="0" applyNumberFormat="1" applyFont="1" applyBorder="1" applyAlignment="1" applyProtection="1">
      <alignment horizontal="center"/>
      <protection hidden="1"/>
    </xf>
    <xf numFmtId="165" fontId="13" fillId="0" borderId="0" xfId="0" applyNumberFormat="1" applyFont="1" applyBorder="1" applyProtection="1">
      <protection hidden="1"/>
    </xf>
    <xf numFmtId="0" fontId="14" fillId="0" borderId="0" xfId="0" applyFont="1" applyBorder="1" applyAlignment="1" applyProtection="1">
      <alignment horizontal="center"/>
      <protection hidden="1"/>
    </xf>
    <xf numFmtId="165" fontId="13" fillId="0" borderId="0" xfId="0" applyNumberFormat="1" applyFont="1" applyProtection="1">
      <protection hidden="1"/>
    </xf>
    <xf numFmtId="0" fontId="0" fillId="0" borderId="4" xfId="0" applyBorder="1" applyProtection="1">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Protection="1">
      <protection hidden="1"/>
    </xf>
    <xf numFmtId="0" fontId="0" fillId="0" borderId="4" xfId="0" applyFont="1" applyBorder="1" applyProtection="1">
      <protection hidden="1"/>
    </xf>
    <xf numFmtId="0" fontId="13" fillId="0" borderId="4" xfId="0" applyFont="1" applyFill="1" applyBorder="1" applyProtection="1">
      <protection hidden="1"/>
    </xf>
    <xf numFmtId="14" fontId="13" fillId="0" borderId="4" xfId="0" applyNumberFormat="1" applyFont="1" applyFill="1" applyBorder="1" applyProtection="1">
      <protection hidden="1"/>
    </xf>
    <xf numFmtId="14" fontId="13" fillId="0" borderId="0" xfId="0" applyNumberFormat="1" applyFont="1" applyFill="1" applyBorder="1" applyProtection="1">
      <protection hidden="1"/>
    </xf>
    <xf numFmtId="164" fontId="13" fillId="0" borderId="0" xfId="0" applyNumberFormat="1" applyFont="1" applyFill="1" applyAlignment="1" applyProtection="1">
      <alignment horizontal="right"/>
      <protection hidden="1"/>
    </xf>
    <xf numFmtId="1" fontId="2" fillId="0" borderId="0" xfId="0" applyNumberFormat="1" applyFont="1" applyFill="1" applyBorder="1" applyProtection="1">
      <protection hidden="1"/>
    </xf>
    <xf numFmtId="0" fontId="14" fillId="0" borderId="0" xfId="0" applyFont="1" applyFill="1" applyProtection="1">
      <protection hidden="1"/>
    </xf>
    <xf numFmtId="0" fontId="13" fillId="0" borderId="0" xfId="0" applyFont="1" applyFill="1" applyBorder="1" applyProtection="1">
      <protection hidden="1"/>
    </xf>
    <xf numFmtId="164" fontId="13" fillId="0" borderId="0" xfId="0" applyNumberFormat="1" applyFont="1" applyFill="1" applyProtection="1">
      <protection hidden="1"/>
    </xf>
    <xf numFmtId="0" fontId="0" fillId="0" borderId="0" xfId="0" applyFill="1" applyProtection="1">
      <protection hidden="1"/>
    </xf>
    <xf numFmtId="164" fontId="13" fillId="0" borderId="0" xfId="0" applyNumberFormat="1" applyFont="1" applyBorder="1" applyAlignment="1" applyProtection="1">
      <alignment horizontal="center"/>
      <protection hidden="1"/>
    </xf>
    <xf numFmtId="0" fontId="13" fillId="2" borderId="1" xfId="0" applyFont="1" applyFill="1" applyBorder="1" applyProtection="1">
      <protection hidden="1"/>
    </xf>
    <xf numFmtId="165" fontId="13" fillId="0" borderId="1" xfId="0" applyNumberFormat="1" applyFont="1" applyFill="1" applyBorder="1" applyProtection="1">
      <protection hidden="1"/>
    </xf>
    <xf numFmtId="165" fontId="13" fillId="0" borderId="5" xfId="0" applyNumberFormat="1" applyFont="1" applyBorder="1" applyProtection="1">
      <protection hidden="1"/>
    </xf>
    <xf numFmtId="165" fontId="13" fillId="0" borderId="6" xfId="0" applyNumberFormat="1" applyFont="1" applyBorder="1" applyProtection="1">
      <protection hidden="1"/>
    </xf>
    <xf numFmtId="165" fontId="18" fillId="2" borderId="1" xfId="0" applyNumberFormat="1" applyFont="1" applyFill="1" applyBorder="1" applyProtection="1">
      <protection hidden="1"/>
    </xf>
    <xf numFmtId="165" fontId="2" fillId="0" borderId="1" xfId="0" applyNumberFormat="1" applyFont="1" applyBorder="1" applyProtection="1">
      <protection hidden="1"/>
    </xf>
    <xf numFmtId="0" fontId="17" fillId="0" borderId="7" xfId="0" applyFont="1" applyBorder="1" applyAlignment="1" applyProtection="1">
      <alignment horizontal="center" vertical="center" wrapText="1"/>
      <protection hidden="1"/>
    </xf>
    <xf numFmtId="0" fontId="13" fillId="0" borderId="0" xfId="0" applyFont="1" applyBorder="1" applyProtection="1">
      <protection hidden="1"/>
    </xf>
    <xf numFmtId="165" fontId="13" fillId="0" borderId="0" xfId="0" applyNumberFormat="1" applyFont="1" applyFill="1" applyBorder="1" applyProtection="1">
      <protection hidden="1"/>
    </xf>
    <xf numFmtId="165" fontId="2" fillId="0" borderId="0" xfId="0" applyNumberFormat="1" applyFont="1" applyFill="1" applyBorder="1" applyProtection="1">
      <protection hidden="1"/>
    </xf>
    <xf numFmtId="0" fontId="14" fillId="0" borderId="0" xfId="0" applyFont="1" applyAlignment="1" applyProtection="1">
      <alignment horizontal="center" vertical="center"/>
      <protection hidden="1"/>
    </xf>
    <xf numFmtId="165" fontId="3" fillId="0" borderId="0" xfId="0" applyNumberFormat="1" applyFont="1" applyAlignment="1" applyProtection="1">
      <alignment vertical="center" wrapText="1"/>
      <protection hidden="1"/>
    </xf>
    <xf numFmtId="0" fontId="3" fillId="0" borderId="0" xfId="0" applyFont="1" applyAlignment="1" applyProtection="1">
      <alignment horizontal="right" vertical="center" wrapText="1"/>
      <protection hidden="1"/>
    </xf>
    <xf numFmtId="0" fontId="17" fillId="0" borderId="0" xfId="0" applyFont="1" applyAlignment="1" applyProtection="1">
      <alignment horizontal="center" vertical="center"/>
      <protection hidden="1"/>
    </xf>
    <xf numFmtId="0" fontId="3" fillId="0" borderId="0" xfId="0" applyFont="1" applyBorder="1" applyAlignment="1" applyProtection="1">
      <alignment horizontal="right" vertical="center" wrapText="1"/>
      <protection hidden="1"/>
    </xf>
    <xf numFmtId="164" fontId="13" fillId="0" borderId="0" xfId="0" applyNumberFormat="1" applyFont="1" applyProtection="1">
      <protection hidden="1"/>
    </xf>
    <xf numFmtId="0" fontId="15" fillId="0" borderId="1" xfId="0" applyFont="1" applyBorder="1" applyProtection="1">
      <protection hidden="1"/>
    </xf>
    <xf numFmtId="0" fontId="17" fillId="0" borderId="1"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wrapText="1"/>
      <protection hidden="1"/>
    </xf>
    <xf numFmtId="0" fontId="0" fillId="0" borderId="0" xfId="0" applyBorder="1" applyProtection="1">
      <protection hidden="1"/>
    </xf>
    <xf numFmtId="0" fontId="19" fillId="0" borderId="0" xfId="0" applyFont="1" applyProtection="1">
      <protection hidden="1"/>
    </xf>
    <xf numFmtId="0" fontId="3" fillId="0" borderId="0" xfId="0" applyFont="1" applyProtection="1">
      <protection hidden="1"/>
    </xf>
    <xf numFmtId="14" fontId="3" fillId="0" borderId="0" xfId="0" applyNumberFormat="1" applyFont="1" applyFill="1" applyBorder="1" applyProtection="1">
      <protection hidden="1"/>
    </xf>
    <xf numFmtId="2" fontId="2" fillId="0" borderId="0" xfId="0" applyNumberFormat="1" applyFont="1" applyBorder="1" applyProtection="1">
      <protection hidden="1"/>
    </xf>
    <xf numFmtId="0" fontId="20" fillId="0" borderId="0" xfId="0" applyFont="1" applyProtection="1">
      <protection hidden="1"/>
    </xf>
    <xf numFmtId="2" fontId="2" fillId="0" borderId="0" xfId="0" applyNumberFormat="1" applyFont="1" applyBorder="1" applyAlignment="1" applyProtection="1">
      <alignment horizontal="right"/>
      <protection hidden="1"/>
    </xf>
    <xf numFmtId="0" fontId="0" fillId="0" borderId="0" xfId="0" applyAlignment="1" applyProtection="1">
      <alignment horizontal="center"/>
      <protection hidden="1"/>
    </xf>
    <xf numFmtId="0" fontId="15" fillId="0" borderId="7" xfId="0" applyFont="1" applyBorder="1" applyAlignment="1" applyProtection="1">
      <alignment horizontal="center" vertical="center" wrapText="1"/>
      <protection hidden="1"/>
    </xf>
    <xf numFmtId="0" fontId="22" fillId="0" borderId="0" xfId="0" applyFont="1"/>
    <xf numFmtId="0" fontId="17" fillId="0" borderId="5" xfId="0" applyFont="1" applyFill="1" applyBorder="1" applyAlignment="1" applyProtection="1">
      <alignment horizontal="center" vertical="center" wrapText="1"/>
      <protection hidden="1"/>
    </xf>
    <xf numFmtId="0" fontId="17" fillId="0" borderId="5" xfId="0" applyNumberFormat="1" applyFont="1" applyFill="1" applyBorder="1" applyAlignment="1" applyProtection="1">
      <alignment horizontal="center" vertical="center" wrapText="1"/>
      <protection hidden="1"/>
    </xf>
    <xf numFmtId="164" fontId="14" fillId="0" borderId="6" xfId="0" applyNumberFormat="1" applyFont="1" applyBorder="1" applyAlignment="1" applyProtection="1">
      <alignment horizontal="center"/>
      <protection hidden="1"/>
    </xf>
    <xf numFmtId="0" fontId="15" fillId="0" borderId="2" xfId="0" applyFont="1" applyBorder="1" applyProtection="1">
      <protection hidden="1"/>
    </xf>
    <xf numFmtId="165" fontId="18" fillId="2" borderId="6" xfId="0" applyNumberFormat="1" applyFont="1" applyFill="1" applyBorder="1" applyProtection="1">
      <protection hidden="1"/>
    </xf>
    <xf numFmtId="0" fontId="18" fillId="2" borderId="5" xfId="0" applyFont="1" applyFill="1" applyBorder="1" applyProtection="1">
      <protection hidden="1"/>
    </xf>
    <xf numFmtId="1" fontId="2" fillId="0" borderId="3" xfId="0" applyNumberFormat="1" applyFont="1" applyFill="1" applyBorder="1" applyAlignment="1" applyProtection="1">
      <alignment horizontal="center"/>
      <protection locked="0" hidden="1"/>
    </xf>
    <xf numFmtId="1" fontId="2" fillId="0" borderId="0" xfId="0" applyNumberFormat="1" applyFont="1" applyFill="1" applyBorder="1" applyAlignment="1" applyProtection="1">
      <alignment horizontal="center"/>
      <protection locked="0" hidden="1"/>
    </xf>
    <xf numFmtId="0" fontId="13" fillId="0" borderId="0" xfId="0" applyFont="1" applyFill="1" applyBorder="1" applyAlignment="1" applyProtection="1">
      <alignment horizontal="left"/>
      <protection hidden="1"/>
    </xf>
    <xf numFmtId="0" fontId="0" fillId="0" borderId="0" xfId="0" applyBorder="1" applyAlignment="1" applyProtection="1">
      <protection hidden="1"/>
    </xf>
    <xf numFmtId="0" fontId="2" fillId="2" borderId="1" xfId="0" applyFont="1" applyFill="1" applyBorder="1" applyProtection="1">
      <protection hidden="1"/>
    </xf>
    <xf numFmtId="0" fontId="17" fillId="0" borderId="1" xfId="0" applyFont="1" applyFill="1" applyBorder="1" applyAlignment="1" applyProtection="1">
      <alignment horizontal="center" vertical="center" wrapText="1"/>
      <protection hidden="1"/>
    </xf>
    <xf numFmtId="0" fontId="8" fillId="0" borderId="0" xfId="0" applyFont="1"/>
    <xf numFmtId="0" fontId="8" fillId="0" borderId="0" xfId="0" applyFont="1" applyAlignment="1">
      <alignment horizontal="center"/>
    </xf>
    <xf numFmtId="49" fontId="4" fillId="2" borderId="1" xfId="0" applyNumberFormat="1" applyFont="1" applyFill="1" applyBorder="1" applyAlignment="1" applyProtection="1">
      <alignment horizontal="left"/>
      <protection hidden="1"/>
    </xf>
    <xf numFmtId="0" fontId="14" fillId="0" borderId="0" xfId="0" applyFont="1" applyAlignment="1" applyProtection="1">
      <alignment horizontal="center"/>
      <protection hidden="1"/>
    </xf>
    <xf numFmtId="0" fontId="0" fillId="0" borderId="0" xfId="0" applyAlignment="1" applyProtection="1">
      <alignment vertical="top"/>
      <protection hidden="1"/>
    </xf>
    <xf numFmtId="0" fontId="25" fillId="0" borderId="0" xfId="0" applyFont="1" applyProtection="1">
      <protection hidden="1"/>
    </xf>
    <xf numFmtId="0" fontId="25" fillId="0" borderId="0" xfId="0" applyFont="1" applyAlignment="1" applyProtection="1">
      <alignment vertical="top"/>
      <protection hidden="1"/>
    </xf>
    <xf numFmtId="0" fontId="5" fillId="0" borderId="0" xfId="0" applyFont="1" applyProtection="1">
      <protection hidden="1"/>
    </xf>
    <xf numFmtId="0" fontId="5" fillId="0" borderId="0" xfId="0" applyFont="1" applyAlignment="1" applyProtection="1">
      <alignment vertical="top"/>
      <protection hidden="1"/>
    </xf>
    <xf numFmtId="37" fontId="2" fillId="2" borderId="3" xfId="1" applyNumberFormat="1" applyFont="1" applyFill="1" applyBorder="1" applyProtection="1">
      <protection hidden="1"/>
    </xf>
    <xf numFmtId="167" fontId="13" fillId="0" borderId="0" xfId="0" applyNumberFormat="1" applyFont="1" applyAlignment="1">
      <alignment horizontal="center"/>
    </xf>
    <xf numFmtId="166" fontId="2" fillId="0" borderId="0" xfId="0" applyNumberFormat="1" applyFont="1" applyBorder="1" applyAlignment="1" applyProtection="1">
      <alignment horizontal="right"/>
      <protection hidden="1"/>
    </xf>
    <xf numFmtId="14" fontId="0" fillId="0" borderId="0" xfId="0" applyNumberFormat="1" applyAlignment="1">
      <alignment horizontal="right" vertical="center"/>
    </xf>
    <xf numFmtId="165" fontId="0" fillId="0" borderId="0" xfId="0" applyNumberFormat="1" applyAlignment="1">
      <alignment horizontal="right" vertical="center"/>
    </xf>
    <xf numFmtId="0" fontId="0" fillId="0" borderId="0" xfId="0" applyAlignment="1">
      <alignment horizontal="right" vertical="center"/>
    </xf>
    <xf numFmtId="14" fontId="0" fillId="0" borderId="0" xfId="0" applyNumberFormat="1"/>
    <xf numFmtId="8" fontId="0" fillId="0" borderId="0" xfId="0" applyNumberFormat="1"/>
    <xf numFmtId="1" fontId="0" fillId="0" borderId="0" xfId="0" applyNumberFormat="1"/>
    <xf numFmtId="165" fontId="0" fillId="0" borderId="0" xfId="0" applyNumberFormat="1"/>
    <xf numFmtId="2" fontId="0" fillId="0" borderId="0" xfId="0" applyNumberFormat="1"/>
    <xf numFmtId="0" fontId="0" fillId="0" borderId="0" xfId="0" applyAlignment="1">
      <alignment wrapText="1"/>
    </xf>
    <xf numFmtId="0" fontId="0" fillId="4" borderId="0" xfId="0" applyFill="1" applyAlignment="1">
      <alignment horizontal="center" wrapText="1"/>
    </xf>
    <xf numFmtId="168" fontId="11" fillId="0" borderId="0" xfId="0" applyNumberFormat="1" applyFont="1" applyProtection="1">
      <protection hidden="1"/>
    </xf>
    <xf numFmtId="168" fontId="11" fillId="0" borderId="0" xfId="0" applyNumberFormat="1" applyFont="1" applyAlignment="1" applyProtection="1">
      <alignment horizontal="center"/>
      <protection hidden="1"/>
    </xf>
    <xf numFmtId="168" fontId="24" fillId="0" borderId="0" xfId="0" applyNumberFormat="1" applyFont="1" applyFill="1" applyBorder="1" applyAlignment="1" applyProtection="1">
      <alignment horizontal="center" vertical="center"/>
      <protection hidden="1"/>
    </xf>
    <xf numFmtId="168" fontId="24" fillId="0" borderId="4" xfId="0" applyNumberFormat="1" applyFont="1" applyFill="1" applyBorder="1" applyAlignment="1" applyProtection="1">
      <alignment horizontal="right"/>
      <protection hidden="1"/>
    </xf>
    <xf numFmtId="168" fontId="21" fillId="0" borderId="0" xfId="0" applyNumberFormat="1" applyFont="1" applyProtection="1">
      <protection hidden="1"/>
    </xf>
    <xf numFmtId="168" fontId="21" fillId="0" borderId="0" xfId="0" applyNumberFormat="1" applyFont="1" applyFill="1" applyAlignment="1" applyProtection="1">
      <alignment horizontal="left"/>
      <protection hidden="1"/>
    </xf>
    <xf numFmtId="168" fontId="21" fillId="0" borderId="0" xfId="0" applyNumberFormat="1" applyFont="1" applyFill="1" applyAlignment="1" applyProtection="1">
      <alignment horizontal="center"/>
      <protection hidden="1"/>
    </xf>
    <xf numFmtId="168" fontId="21" fillId="0" borderId="0" xfId="0" applyNumberFormat="1" applyFont="1" applyFill="1" applyBorder="1" applyAlignment="1" applyProtection="1">
      <alignment vertical="center"/>
      <protection hidden="1"/>
    </xf>
    <xf numFmtId="168" fontId="21" fillId="0" borderId="4" xfId="0" applyNumberFormat="1" applyFont="1" applyFill="1" applyBorder="1" applyAlignment="1" applyProtection="1">
      <alignment horizontal="right"/>
      <protection hidden="1"/>
    </xf>
    <xf numFmtId="168" fontId="21" fillId="0" borderId="4" xfId="0" applyNumberFormat="1" applyFont="1" applyFill="1" applyBorder="1" applyProtection="1">
      <protection hidden="1"/>
    </xf>
    <xf numFmtId="168" fontId="21" fillId="0" borderId="0" xfId="0" applyNumberFormat="1" applyFont="1" applyFill="1" applyBorder="1" applyAlignment="1" applyProtection="1">
      <alignment horizontal="left" vertical="center"/>
      <protection hidden="1"/>
    </xf>
    <xf numFmtId="0" fontId="0" fillId="0" borderId="1" xfId="0" applyBorder="1"/>
    <xf numFmtId="0" fontId="0" fillId="0" borderId="1" xfId="0" applyFill="1" applyBorder="1"/>
    <xf numFmtId="0" fontId="9" fillId="0" borderId="1" xfId="0" applyFont="1" applyBorder="1" applyAlignment="1" applyProtection="1">
      <alignment horizontal="center"/>
      <protection hidden="1"/>
    </xf>
    <xf numFmtId="0" fontId="17" fillId="5" borderId="1" xfId="0" applyFont="1" applyFill="1" applyBorder="1" applyAlignment="1" applyProtection="1">
      <alignment horizontal="center"/>
      <protection hidden="1"/>
    </xf>
    <xf numFmtId="165" fontId="13" fillId="5" borderId="1" xfId="0" applyNumberFormat="1" applyFont="1" applyFill="1" applyBorder="1" applyProtection="1">
      <protection hidden="1"/>
    </xf>
    <xf numFmtId="0" fontId="28" fillId="0" borderId="0" xfId="0" applyFont="1" applyAlignment="1" applyProtection="1">
      <protection hidden="1"/>
    </xf>
    <xf numFmtId="0" fontId="46" fillId="0" borderId="0" xfId="0" applyFont="1" applyProtection="1">
      <protection hidden="1"/>
    </xf>
    <xf numFmtId="0" fontId="5" fillId="6" borderId="0" xfId="0" applyFont="1" applyFill="1" applyProtection="1">
      <protection hidden="1"/>
    </xf>
    <xf numFmtId="0" fontId="27" fillId="0" borderId="1" xfId="0" applyFont="1" applyFill="1" applyBorder="1" applyAlignment="1" applyProtection="1">
      <alignment horizontal="center" wrapText="1"/>
      <protection locked="0" hidden="1"/>
    </xf>
    <xf numFmtId="0" fontId="23" fillId="0" borderId="0" xfId="0" applyFont="1" applyProtection="1">
      <protection locked="0" hidden="1"/>
    </xf>
    <xf numFmtId="0" fontId="23" fillId="0" borderId="0" xfId="0" applyFont="1" applyFill="1" applyProtection="1">
      <protection locked="0" hidden="1"/>
    </xf>
    <xf numFmtId="0" fontId="48" fillId="0" borderId="0" xfId="0" applyFont="1"/>
    <xf numFmtId="0" fontId="48" fillId="0" borderId="0" xfId="0" applyFont="1" applyAlignment="1">
      <alignment vertical="center"/>
    </xf>
    <xf numFmtId="0" fontId="52" fillId="6" borderId="0" xfId="0" applyFont="1" applyFill="1" applyBorder="1" applyAlignment="1">
      <alignment horizontal="center" vertical="top" wrapText="1"/>
    </xf>
    <xf numFmtId="0" fontId="48" fillId="0" borderId="0" xfId="0" applyFont="1" applyAlignment="1">
      <alignment horizontal="center"/>
    </xf>
    <xf numFmtId="0" fontId="48" fillId="0" borderId="0" xfId="0" applyFont="1" applyProtection="1">
      <protection hidden="1"/>
    </xf>
    <xf numFmtId="0" fontId="32" fillId="0" borderId="0" xfId="0" applyFont="1" applyAlignment="1" applyProtection="1">
      <protection hidden="1"/>
    </xf>
    <xf numFmtId="0" fontId="33" fillId="0" borderId="0" xfId="0" applyFont="1" applyProtection="1">
      <protection hidden="1"/>
    </xf>
    <xf numFmtId="0" fontId="34" fillId="0" borderId="0" xfId="0" applyFont="1" applyProtection="1">
      <protection hidden="1"/>
    </xf>
    <xf numFmtId="0" fontId="34" fillId="0" borderId="0" xfId="0" applyFont="1" applyAlignment="1" applyProtection="1">
      <alignment horizontal="right"/>
      <protection hidden="1"/>
    </xf>
    <xf numFmtId="169" fontId="34" fillId="7" borderId="1" xfId="0" applyNumberFormat="1" applyFont="1" applyFill="1" applyBorder="1" applyAlignment="1" applyProtection="1">
      <alignment horizontal="center"/>
      <protection locked="0"/>
    </xf>
    <xf numFmtId="14" fontId="34" fillId="0" borderId="0" xfId="0" applyNumberFormat="1" applyFont="1" applyProtection="1">
      <protection hidden="1"/>
    </xf>
    <xf numFmtId="0" fontId="35" fillId="0" borderId="1" xfId="0" applyFont="1" applyBorder="1" applyAlignment="1" applyProtection="1">
      <alignment horizontal="center"/>
      <protection hidden="1"/>
    </xf>
    <xf numFmtId="0" fontId="34" fillId="0" borderId="0" xfId="0" applyFont="1" applyFill="1" applyBorder="1" applyProtection="1">
      <protection hidden="1"/>
    </xf>
    <xf numFmtId="0" fontId="35" fillId="0" borderId="0" xfId="0" applyFont="1" applyBorder="1" applyAlignment="1" applyProtection="1">
      <alignment horizontal="center"/>
      <protection hidden="1"/>
    </xf>
    <xf numFmtId="0" fontId="34" fillId="0" borderId="0" xfId="0" applyFont="1" applyFill="1" applyBorder="1" applyAlignment="1" applyProtection="1">
      <alignment horizontal="right"/>
      <protection hidden="1"/>
    </xf>
    <xf numFmtId="0" fontId="34" fillId="0" borderId="0" xfId="0" applyFont="1" applyFill="1" applyAlignment="1" applyProtection="1">
      <alignment horizontal="right"/>
      <protection hidden="1"/>
    </xf>
    <xf numFmtId="0" fontId="35" fillId="0" borderId="0" xfId="0" applyFont="1" applyFill="1" applyBorder="1" applyAlignment="1" applyProtection="1">
      <alignment horizontal="center"/>
      <protection hidden="1"/>
    </xf>
    <xf numFmtId="0" fontId="53" fillId="0" borderId="0" xfId="0" applyFont="1" applyAlignment="1">
      <alignment vertical="center"/>
    </xf>
    <xf numFmtId="0" fontId="53" fillId="0" borderId="0" xfId="0" applyFont="1"/>
    <xf numFmtId="0" fontId="36" fillId="0" borderId="1" xfId="0" applyFont="1" applyFill="1" applyBorder="1" applyAlignment="1" applyProtection="1">
      <alignment horizontal="center" wrapText="1"/>
      <protection hidden="1"/>
    </xf>
    <xf numFmtId="0" fontId="37" fillId="0" borderId="1" xfId="0" applyFont="1" applyFill="1" applyBorder="1" applyAlignment="1" applyProtection="1">
      <alignment horizontal="center" wrapText="1"/>
      <protection hidden="1"/>
    </xf>
    <xf numFmtId="0" fontId="38" fillId="0" borderId="0" xfId="0" applyFont="1" applyProtection="1">
      <protection hidden="1"/>
    </xf>
    <xf numFmtId="0" fontId="35" fillId="0" borderId="6" xfId="0" applyFont="1" applyBorder="1" applyAlignment="1" applyProtection="1">
      <alignment horizontal="center" wrapText="1"/>
      <protection hidden="1"/>
    </xf>
    <xf numFmtId="1" fontId="35" fillId="0" borderId="1" xfId="0" applyNumberFormat="1" applyFont="1" applyFill="1" applyBorder="1" applyAlignment="1" applyProtection="1">
      <alignment horizontal="center" wrapText="1"/>
      <protection hidden="1"/>
    </xf>
    <xf numFmtId="165" fontId="35" fillId="0" borderId="6" xfId="0" applyNumberFormat="1" applyFont="1" applyFill="1" applyBorder="1" applyAlignment="1" applyProtection="1">
      <alignment horizontal="right" wrapText="1"/>
      <protection hidden="1"/>
    </xf>
    <xf numFmtId="0" fontId="48" fillId="0" borderId="1" xfId="0" applyFont="1" applyBorder="1"/>
    <xf numFmtId="0" fontId="35" fillId="0" borderId="1" xfId="0" applyFont="1" applyBorder="1" applyAlignment="1" applyProtection="1">
      <alignment horizontal="center" wrapText="1"/>
      <protection hidden="1"/>
    </xf>
    <xf numFmtId="0" fontId="33" fillId="0" borderId="0" xfId="0" applyFont="1"/>
    <xf numFmtId="0" fontId="39" fillId="0" borderId="0" xfId="0" applyFont="1" applyAlignment="1" applyProtection="1">
      <alignment horizontal="right"/>
      <protection hidden="1"/>
    </xf>
    <xf numFmtId="165" fontId="34" fillId="0" borderId="1" xfId="0" applyNumberFormat="1" applyFont="1" applyBorder="1" applyAlignment="1" applyProtection="1">
      <alignment horizontal="right"/>
      <protection hidden="1"/>
    </xf>
    <xf numFmtId="0" fontId="54" fillId="0" borderId="0" xfId="0" applyFont="1" applyProtection="1">
      <protection hidden="1"/>
    </xf>
    <xf numFmtId="0" fontId="54" fillId="0" borderId="0" xfId="0" applyFont="1"/>
    <xf numFmtId="0" fontId="40" fillId="0" borderId="0" xfId="0" applyFont="1" applyBorder="1" applyAlignment="1" applyProtection="1">
      <alignment vertical="top"/>
      <protection hidden="1"/>
    </xf>
    <xf numFmtId="0" fontId="48" fillId="0" borderId="0" xfId="0" applyFont="1" applyBorder="1" applyProtection="1">
      <protection hidden="1"/>
    </xf>
    <xf numFmtId="0" fontId="34" fillId="7" borderId="1" xfId="0" applyFont="1" applyFill="1" applyBorder="1" applyProtection="1">
      <protection locked="0"/>
    </xf>
    <xf numFmtId="0" fontId="35" fillId="7" borderId="1" xfId="0" applyFont="1" applyFill="1" applyBorder="1" applyAlignment="1" applyProtection="1">
      <alignment horizontal="center"/>
      <protection locked="0"/>
    </xf>
    <xf numFmtId="0" fontId="35" fillId="7" borderId="1" xfId="0" applyFont="1" applyFill="1" applyBorder="1" applyAlignment="1" applyProtection="1">
      <alignment horizontal="left" wrapText="1"/>
      <protection locked="0"/>
    </xf>
    <xf numFmtId="14" fontId="35" fillId="7" borderId="6" xfId="0" applyNumberFormat="1" applyFont="1" applyFill="1" applyBorder="1" applyAlignment="1" applyProtection="1">
      <alignment horizontal="center" wrapText="1"/>
      <protection locked="0"/>
    </xf>
    <xf numFmtId="14" fontId="35" fillId="7" borderId="1" xfId="0" applyNumberFormat="1" applyFont="1" applyFill="1" applyBorder="1" applyAlignment="1" applyProtection="1">
      <alignment horizontal="center" wrapText="1"/>
      <protection locked="0"/>
    </xf>
    <xf numFmtId="165" fontId="13" fillId="0" borderId="0" xfId="0" applyNumberFormat="1" applyFont="1" applyFill="1" applyProtection="1">
      <protection hidden="1"/>
    </xf>
    <xf numFmtId="49" fontId="55" fillId="0" borderId="0" xfId="0" applyNumberFormat="1" applyFont="1" applyBorder="1" applyAlignment="1">
      <alignment horizontal="right" vertical="top" wrapText="1"/>
    </xf>
    <xf numFmtId="165" fontId="13" fillId="3" borderId="5" xfId="0" applyNumberFormat="1" applyFont="1" applyFill="1" applyBorder="1" applyProtection="1">
      <protection hidden="1"/>
    </xf>
    <xf numFmtId="0" fontId="15" fillId="0" borderId="9" xfId="0" applyFont="1" applyBorder="1" applyProtection="1">
      <protection hidden="1"/>
    </xf>
    <xf numFmtId="165" fontId="13" fillId="0" borderId="3" xfId="0" applyNumberFormat="1" applyFont="1" applyBorder="1" applyAlignment="1" applyProtection="1">
      <alignment horizontal="right"/>
      <protection hidden="1"/>
    </xf>
    <xf numFmtId="0" fontId="17" fillId="0" borderId="5" xfId="0" applyFont="1" applyBorder="1" applyAlignment="1" applyProtection="1">
      <alignment horizontal="center"/>
      <protection hidden="1"/>
    </xf>
    <xf numFmtId="165" fontId="13" fillId="7" borderId="10" xfId="0" applyNumberFormat="1" applyFont="1" applyFill="1" applyBorder="1" applyAlignment="1" applyProtection="1">
      <alignment horizontal="center"/>
      <protection locked="0"/>
    </xf>
    <xf numFmtId="1" fontId="13" fillId="7" borderId="11" xfId="0" applyNumberFormat="1" applyFont="1" applyFill="1" applyBorder="1" applyAlignment="1" applyProtection="1">
      <alignment horizontal="center"/>
      <protection locked="0"/>
    </xf>
    <xf numFmtId="165" fontId="13" fillId="7" borderId="12" xfId="0" applyNumberFormat="1" applyFont="1" applyFill="1" applyBorder="1" applyAlignment="1" applyProtection="1">
      <alignment horizontal="center"/>
      <protection locked="0"/>
    </xf>
    <xf numFmtId="1" fontId="13" fillId="7" borderId="13" xfId="0" applyNumberFormat="1" applyFont="1" applyFill="1" applyBorder="1" applyAlignment="1" applyProtection="1">
      <alignment horizontal="center"/>
      <protection locked="0"/>
    </xf>
    <xf numFmtId="165" fontId="13" fillId="7" borderId="14" xfId="0" applyNumberFormat="1" applyFont="1" applyFill="1" applyBorder="1" applyAlignment="1" applyProtection="1">
      <alignment horizontal="center"/>
      <protection locked="0"/>
    </xf>
    <xf numFmtId="1" fontId="13" fillId="7" borderId="15" xfId="0" applyNumberFormat="1" applyFont="1" applyFill="1" applyBorder="1" applyAlignment="1" applyProtection="1">
      <alignment horizontal="center"/>
      <protection locked="0"/>
    </xf>
    <xf numFmtId="37" fontId="2" fillId="2" borderId="3" xfId="1" applyNumberFormat="1" applyFont="1" applyFill="1" applyBorder="1" applyAlignment="1" applyProtection="1">
      <alignment horizontal="center"/>
      <protection hidden="1"/>
    </xf>
    <xf numFmtId="165" fontId="2" fillId="0" borderId="3" xfId="1" applyNumberFormat="1" applyFont="1" applyFill="1" applyBorder="1" applyProtection="1">
      <protection hidden="1"/>
    </xf>
    <xf numFmtId="165" fontId="13" fillId="0" borderId="3" xfId="0" applyNumberFormat="1" applyFont="1" applyBorder="1" applyProtection="1">
      <protection hidden="1"/>
    </xf>
    <xf numFmtId="1" fontId="2" fillId="7" borderId="16" xfId="0" applyNumberFormat="1" applyFont="1" applyFill="1" applyBorder="1" applyAlignment="1" applyProtection="1">
      <alignment vertical="top" wrapText="1"/>
      <protection locked="0"/>
    </xf>
    <xf numFmtId="0" fontId="2" fillId="7" borderId="17" xfId="0" applyFont="1" applyFill="1" applyBorder="1" applyAlignment="1" applyProtection="1">
      <alignment vertical="top" wrapText="1"/>
      <protection locked="0"/>
    </xf>
    <xf numFmtId="165" fontId="2" fillId="7" borderId="18" xfId="0" applyNumberFormat="1" applyFont="1" applyFill="1" applyBorder="1" applyAlignment="1" applyProtection="1">
      <alignment vertical="top" wrapText="1"/>
      <protection locked="0"/>
    </xf>
    <xf numFmtId="165" fontId="13" fillId="7" borderId="18" xfId="0" applyNumberFormat="1" applyFont="1" applyFill="1" applyBorder="1" applyProtection="1">
      <protection locked="0"/>
    </xf>
    <xf numFmtId="165" fontId="13" fillId="7" borderId="19" xfId="0" applyNumberFormat="1" applyFont="1" applyFill="1" applyBorder="1" applyProtection="1">
      <protection locked="0"/>
    </xf>
    <xf numFmtId="0" fontId="14" fillId="7" borderId="8" xfId="0" applyFont="1" applyFill="1" applyBorder="1" applyAlignment="1" applyProtection="1">
      <alignment horizontal="center"/>
      <protection locked="0"/>
    </xf>
    <xf numFmtId="1" fontId="2" fillId="5" borderId="2" xfId="0" applyNumberFormat="1" applyFont="1" applyFill="1" applyBorder="1" applyAlignment="1" applyProtection="1">
      <alignment vertical="top" wrapText="1"/>
      <protection locked="0"/>
    </xf>
    <xf numFmtId="165" fontId="2" fillId="5" borderId="2" xfId="0" applyNumberFormat="1" applyFont="1" applyFill="1" applyBorder="1" applyAlignment="1" applyProtection="1">
      <alignment vertical="top" wrapText="1"/>
      <protection locked="0"/>
    </xf>
    <xf numFmtId="0" fontId="13" fillId="7" borderId="8"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protection hidden="1"/>
    </xf>
    <xf numFmtId="0" fontId="15" fillId="0" borderId="9" xfId="0" applyFont="1" applyFill="1" applyBorder="1" applyAlignment="1">
      <alignment horizontal="left"/>
    </xf>
    <xf numFmtId="165" fontId="13" fillId="0" borderId="3" xfId="0" applyNumberFormat="1" applyFont="1" applyFill="1" applyBorder="1" applyAlignment="1" applyProtection="1">
      <alignment horizontal="right"/>
      <protection hidden="1"/>
    </xf>
    <xf numFmtId="0" fontId="13" fillId="3" borderId="20" xfId="0" applyFont="1" applyFill="1" applyBorder="1" applyProtection="1">
      <protection hidden="1"/>
    </xf>
    <xf numFmtId="165" fontId="18" fillId="2" borderId="3" xfId="0" applyNumberFormat="1" applyFont="1" applyFill="1" applyBorder="1" applyProtection="1">
      <protection hidden="1"/>
    </xf>
    <xf numFmtId="0" fontId="17" fillId="0" borderId="5" xfId="0" applyFont="1" applyFill="1" applyBorder="1" applyAlignment="1" applyProtection="1">
      <alignment horizontal="center" vertical="center"/>
      <protection hidden="1"/>
    </xf>
    <xf numFmtId="0" fontId="13" fillId="7" borderId="16" xfId="0" applyFont="1" applyFill="1" applyBorder="1" applyAlignment="1" applyProtection="1">
      <alignment horizontal="center"/>
      <protection locked="0"/>
    </xf>
    <xf numFmtId="165" fontId="13" fillId="7" borderId="17" xfId="0" applyNumberFormat="1" applyFont="1" applyFill="1" applyBorder="1" applyAlignment="1" applyProtection="1">
      <alignment horizontal="center"/>
      <protection locked="0"/>
    </xf>
    <xf numFmtId="14" fontId="15" fillId="7" borderId="18" xfId="0" applyNumberFormat="1" applyFont="1" applyFill="1" applyBorder="1" applyAlignment="1" applyProtection="1">
      <alignment horizontal="center"/>
      <protection locked="0"/>
    </xf>
    <xf numFmtId="0" fontId="13" fillId="0" borderId="20" xfId="0" applyFont="1" applyFill="1" applyBorder="1" applyProtection="1">
      <protection hidden="1"/>
    </xf>
    <xf numFmtId="0" fontId="2" fillId="0" borderId="23" xfId="0" applyFont="1" applyFill="1" applyBorder="1" applyProtection="1">
      <protection hidden="1"/>
    </xf>
    <xf numFmtId="14" fontId="15" fillId="7" borderId="8" xfId="0" applyNumberFormat="1" applyFont="1" applyFill="1" applyBorder="1" applyAlignment="1" applyProtection="1">
      <alignment horizontal="center" vertical="center"/>
      <protection locked="0"/>
    </xf>
    <xf numFmtId="0" fontId="4" fillId="0" borderId="2" xfId="0" applyFont="1" applyBorder="1" applyProtection="1">
      <protection hidden="1"/>
    </xf>
    <xf numFmtId="0" fontId="26" fillId="0" borderId="2" xfId="0" applyFont="1" applyBorder="1" applyProtection="1">
      <protection locked="0" hidden="1"/>
    </xf>
    <xf numFmtId="14" fontId="15" fillId="0" borderId="2" xfId="0" applyNumberFormat="1" applyFont="1" applyFill="1" applyBorder="1" applyProtection="1">
      <protection hidden="1"/>
    </xf>
    <xf numFmtId="14" fontId="26" fillId="0" borderId="2" xfId="0" applyNumberFormat="1" applyFont="1" applyFill="1" applyBorder="1" applyProtection="1">
      <protection locked="0" hidden="1"/>
    </xf>
    <xf numFmtId="165" fontId="13" fillId="0" borderId="21" xfId="0" applyNumberFormat="1" applyFont="1" applyFill="1" applyBorder="1" applyProtection="1">
      <protection hidden="1"/>
    </xf>
    <xf numFmtId="165" fontId="13" fillId="0" borderId="3" xfId="0" applyNumberFormat="1" applyFont="1" applyFill="1" applyBorder="1" applyProtection="1">
      <protection hidden="1"/>
    </xf>
    <xf numFmtId="14" fontId="4" fillId="0" borderId="0" xfId="0" applyNumberFormat="1" applyFont="1" applyFill="1" applyBorder="1" applyAlignment="1" applyProtection="1">
      <alignment horizontal="center" vertical="center" wrapText="1"/>
      <protection hidden="1"/>
    </xf>
    <xf numFmtId="165" fontId="13" fillId="0" borderId="21" xfId="0" applyNumberFormat="1" applyFont="1" applyBorder="1"/>
    <xf numFmtId="0" fontId="48" fillId="0" borderId="26" xfId="0" applyFont="1" applyBorder="1" applyProtection="1">
      <protection hidden="1"/>
    </xf>
    <xf numFmtId="0" fontId="48" fillId="0" borderId="26" xfId="0" applyFont="1" applyBorder="1"/>
    <xf numFmtId="0" fontId="56" fillId="0" borderId="0" xfId="0" applyFont="1" applyProtection="1">
      <protection locked="0" hidden="1"/>
    </xf>
    <xf numFmtId="168" fontId="2" fillId="0" borderId="0" xfId="0" applyNumberFormat="1" applyFont="1" applyFill="1" applyBorder="1" applyAlignment="1" applyProtection="1">
      <alignment vertical="center"/>
      <protection hidden="1"/>
    </xf>
    <xf numFmtId="0" fontId="9" fillId="7" borderId="16" xfId="0" applyFont="1" applyFill="1" applyBorder="1" applyAlignment="1" applyProtection="1">
      <alignment horizontal="center"/>
      <protection locked="0"/>
    </xf>
    <xf numFmtId="164" fontId="9" fillId="7" borderId="18" xfId="0" applyNumberFormat="1" applyFont="1" applyFill="1" applyBorder="1" applyAlignment="1" applyProtection="1">
      <alignment horizontal="center"/>
      <protection locked="0"/>
    </xf>
    <xf numFmtId="164" fontId="9" fillId="7" borderId="24" xfId="0" applyNumberFormat="1" applyFont="1" applyFill="1" applyBorder="1" applyProtection="1">
      <protection locked="0"/>
    </xf>
    <xf numFmtId="168" fontId="3" fillId="0" borderId="0" xfId="0" applyNumberFormat="1" applyFont="1" applyBorder="1" applyAlignment="1" applyProtection="1">
      <alignment horizontal="right" vertical="center" wrapText="1"/>
      <protection hidden="1"/>
    </xf>
    <xf numFmtId="0" fontId="0" fillId="0" borderId="0" xfId="0" applyAlignment="1" applyProtection="1">
      <alignment wrapText="1"/>
      <protection locked="0"/>
    </xf>
    <xf numFmtId="0" fontId="59" fillId="0" borderId="0" xfId="4" applyFont="1" applyBorder="1" applyAlignment="1" applyProtection="1"/>
    <xf numFmtId="0" fontId="59" fillId="0" borderId="0" xfId="4" applyFont="1" applyBorder="1" applyAlignment="1" applyProtection="1">
      <alignment vertical="center"/>
    </xf>
    <xf numFmtId="0" fontId="58" fillId="0" borderId="0" xfId="4" applyFont="1" applyBorder="1" applyAlignment="1" applyProtection="1">
      <alignment vertical="center"/>
    </xf>
    <xf numFmtId="0" fontId="58" fillId="0" borderId="0" xfId="4" applyFont="1" applyBorder="1" applyAlignment="1" applyProtection="1"/>
    <xf numFmtId="0" fontId="58" fillId="4" borderId="1" xfId="4" applyFont="1" applyFill="1" applyBorder="1" applyAlignment="1" applyProtection="1">
      <alignment horizontal="center"/>
    </xf>
    <xf numFmtId="165" fontId="13" fillId="7" borderId="18" xfId="0" applyNumberFormat="1" applyFont="1" applyFill="1" applyBorder="1" applyAlignment="1" applyProtection="1">
      <alignment horizontal="center"/>
      <protection locked="0"/>
    </xf>
    <xf numFmtId="165" fontId="13" fillId="7" borderId="22" xfId="0" applyNumberFormat="1" applyFont="1" applyFill="1" applyBorder="1" applyAlignment="1" applyProtection="1">
      <alignment horizontal="center"/>
      <protection locked="0"/>
    </xf>
    <xf numFmtId="0" fontId="0" fillId="8" borderId="22" xfId="0" applyFill="1" applyBorder="1" applyAlignment="1" applyProtection="1">
      <alignment horizontal="center"/>
      <protection hidden="1"/>
    </xf>
    <xf numFmtId="165" fontId="13" fillId="7" borderId="19" xfId="0" applyNumberFormat="1" applyFont="1" applyFill="1" applyBorder="1" applyAlignment="1" applyProtection="1">
      <alignment horizontal="center"/>
      <protection locked="0"/>
    </xf>
    <xf numFmtId="165" fontId="13" fillId="6" borderId="18" xfId="0" applyNumberFormat="1" applyFont="1" applyFill="1" applyBorder="1" applyAlignment="1" applyProtection="1">
      <alignment horizontal="center"/>
    </xf>
    <xf numFmtId="0" fontId="58" fillId="0" borderId="1" xfId="4" applyFont="1" applyBorder="1" applyAlignment="1" applyProtection="1">
      <alignment vertical="top"/>
    </xf>
    <xf numFmtId="14" fontId="58" fillId="0" borderId="1" xfId="4" applyNumberFormat="1" applyFont="1" applyBorder="1" applyAlignment="1" applyProtection="1">
      <alignment horizontal="center" vertical="top"/>
    </xf>
    <xf numFmtId="0" fontId="58" fillId="0" borderId="1" xfId="4" applyFont="1" applyBorder="1" applyAlignment="1" applyProtection="1">
      <alignment horizontal="center" vertical="top"/>
    </xf>
    <xf numFmtId="14" fontId="58" fillId="0" borderId="1" xfId="4" applyNumberFormat="1" applyFont="1" applyBorder="1" applyAlignment="1" applyProtection="1">
      <alignment vertical="top"/>
    </xf>
    <xf numFmtId="0" fontId="0" fillId="0" borderId="0" xfId="0" applyAlignment="1">
      <alignment vertical="top"/>
    </xf>
    <xf numFmtId="14" fontId="13" fillId="7" borderId="8" xfId="0" applyNumberFormat="1" applyFont="1" applyFill="1" applyBorder="1" applyAlignment="1" applyProtection="1">
      <alignment horizontal="center"/>
      <protection locked="0"/>
    </xf>
    <xf numFmtId="0" fontId="13" fillId="7" borderId="12" xfId="0" applyFont="1" applyFill="1" applyBorder="1" applyAlignment="1" applyProtection="1">
      <alignment horizontal="center"/>
      <protection locked="0"/>
    </xf>
    <xf numFmtId="0" fontId="13" fillId="7" borderId="1" xfId="0" applyFont="1" applyFill="1" applyBorder="1" applyAlignment="1" applyProtection="1">
      <alignment horizontal="center"/>
      <protection locked="0"/>
    </xf>
    <xf numFmtId="0" fontId="13" fillId="7" borderId="13" xfId="0" applyFont="1" applyFill="1" applyBorder="1" applyAlignment="1" applyProtection="1">
      <alignment horizontal="center"/>
      <protection locked="0"/>
    </xf>
    <xf numFmtId="165" fontId="13" fillId="7" borderId="1" xfId="0" applyNumberFormat="1" applyFont="1" applyFill="1" applyBorder="1" applyAlignment="1" applyProtection="1">
      <alignment horizontal="center"/>
      <protection locked="0"/>
    </xf>
    <xf numFmtId="165" fontId="13" fillId="7" borderId="13" xfId="0" applyNumberFormat="1" applyFont="1" applyFill="1" applyBorder="1" applyAlignment="1" applyProtection="1">
      <alignment horizontal="center"/>
      <protection locked="0"/>
    </xf>
    <xf numFmtId="165" fontId="13" fillId="7" borderId="16" xfId="0" applyNumberFormat="1" applyFont="1" applyFill="1" applyBorder="1" applyAlignment="1" applyProtection="1">
      <alignment horizontal="center"/>
      <protection locked="0"/>
    </xf>
    <xf numFmtId="165" fontId="13" fillId="6" borderId="14" xfId="0" applyNumberFormat="1" applyFont="1" applyFill="1" applyBorder="1" applyAlignment="1" applyProtection="1">
      <alignment horizontal="center"/>
    </xf>
    <xf numFmtId="165" fontId="13" fillId="6" borderId="25" xfId="0" applyNumberFormat="1" applyFont="1" applyFill="1" applyBorder="1" applyAlignment="1" applyProtection="1">
      <alignment horizontal="center"/>
    </xf>
    <xf numFmtId="165" fontId="13" fillId="6" borderId="15" xfId="0" applyNumberFormat="1" applyFont="1" applyFill="1" applyBorder="1" applyAlignment="1" applyProtection="1">
      <alignment horizontal="center"/>
    </xf>
    <xf numFmtId="164" fontId="9" fillId="7" borderId="10" xfId="0" applyNumberFormat="1" applyFont="1" applyFill="1" applyBorder="1" applyProtection="1">
      <protection locked="0"/>
    </xf>
    <xf numFmtId="14" fontId="9" fillId="7" borderId="11" xfId="0" applyNumberFormat="1" applyFont="1" applyFill="1" applyBorder="1" applyProtection="1">
      <protection locked="0"/>
    </xf>
    <xf numFmtId="14" fontId="9" fillId="7" borderId="12" xfId="0" applyNumberFormat="1" applyFont="1" applyFill="1" applyBorder="1" applyProtection="1">
      <protection locked="0"/>
    </xf>
    <xf numFmtId="14" fontId="9" fillId="7" borderId="1" xfId="0" applyNumberFormat="1" applyFont="1" applyFill="1" applyBorder="1" applyProtection="1">
      <protection locked="0"/>
    </xf>
    <xf numFmtId="14" fontId="9" fillId="7" borderId="13" xfId="0" applyNumberFormat="1" applyFont="1" applyFill="1" applyBorder="1" applyAlignment="1" applyProtection="1">
      <alignment horizontal="right"/>
      <protection locked="0"/>
    </xf>
    <xf numFmtId="14" fontId="9" fillId="7" borderId="13" xfId="0" applyNumberFormat="1" applyFont="1" applyFill="1" applyBorder="1" applyProtection="1">
      <protection locked="0"/>
    </xf>
    <xf numFmtId="0" fontId="2" fillId="7" borderId="10" xfId="1" applyNumberFormat="1" applyFont="1" applyFill="1" applyBorder="1" applyAlignment="1" applyProtection="1">
      <alignment horizontal="center"/>
      <protection locked="0"/>
    </xf>
    <xf numFmtId="0" fontId="9" fillId="7" borderId="11" xfId="0" applyNumberFormat="1" applyFont="1" applyFill="1" applyBorder="1" applyAlignment="1" applyProtection="1">
      <alignment horizontal="center"/>
      <protection locked="0"/>
    </xf>
    <xf numFmtId="165" fontId="13" fillId="2" borderId="3" xfId="0" applyNumberFormat="1" applyFont="1" applyFill="1" applyBorder="1" applyAlignment="1" applyProtection="1">
      <alignment horizontal="center"/>
      <protection hidden="1"/>
    </xf>
    <xf numFmtId="165" fontId="2" fillId="7" borderId="14" xfId="1" applyNumberFormat="1" applyFont="1" applyFill="1" applyBorder="1" applyAlignment="1" applyProtection="1">
      <alignment horizontal="center"/>
      <protection locked="0"/>
    </xf>
    <xf numFmtId="165" fontId="9" fillId="7" borderId="15" xfId="0" applyNumberFormat="1" applyFont="1" applyFill="1" applyBorder="1" applyAlignment="1" applyProtection="1">
      <alignment horizontal="center"/>
      <protection locked="0"/>
    </xf>
    <xf numFmtId="165" fontId="13" fillId="0" borderId="1" xfId="0" applyNumberFormat="1" applyFont="1" applyBorder="1" applyAlignment="1" applyProtection="1">
      <alignment horizontal="center"/>
      <protection hidden="1"/>
    </xf>
    <xf numFmtId="0" fontId="13" fillId="2" borderId="3" xfId="0" applyNumberFormat="1" applyFont="1" applyFill="1" applyBorder="1" applyAlignment="1" applyProtection="1">
      <alignment horizontal="center"/>
      <protection hidden="1"/>
    </xf>
    <xf numFmtId="0" fontId="2" fillId="7" borderId="41" xfId="1" applyNumberFormat="1" applyFont="1" applyFill="1" applyBorder="1" applyAlignment="1" applyProtection="1">
      <alignment horizontal="center"/>
      <protection locked="0"/>
    </xf>
    <xf numFmtId="0" fontId="9" fillId="7" borderId="42" xfId="0" applyNumberFormat="1" applyFont="1" applyFill="1" applyBorder="1" applyAlignment="1" applyProtection="1">
      <alignment horizontal="center"/>
      <protection locked="0"/>
    </xf>
    <xf numFmtId="0" fontId="60" fillId="0" borderId="0" xfId="0" applyFont="1" applyAlignment="1" applyProtection="1">
      <alignment horizontal="left"/>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13" fillId="6" borderId="8" xfId="0" applyFont="1" applyFill="1" applyBorder="1" applyAlignment="1" applyProtection="1">
      <alignment horizontal="center" vertical="top"/>
    </xf>
    <xf numFmtId="165" fontId="14" fillId="6" borderId="1" xfId="0" applyNumberFormat="1" applyFont="1" applyFill="1" applyBorder="1" applyProtection="1">
      <protection hidden="1"/>
    </xf>
    <xf numFmtId="165" fontId="13" fillId="6" borderId="18" xfId="0" applyNumberFormat="1" applyFont="1" applyFill="1" applyBorder="1" applyProtection="1"/>
    <xf numFmtId="165" fontId="13" fillId="10" borderId="19" xfId="0" applyNumberFormat="1" applyFont="1" applyFill="1" applyBorder="1" applyAlignment="1" applyProtection="1">
      <alignment horizontal="center"/>
      <protection locked="0"/>
    </xf>
    <xf numFmtId="0" fontId="60" fillId="0" borderId="0" xfId="0" applyNumberFormat="1" applyFont="1" applyProtection="1">
      <protection hidden="1"/>
    </xf>
    <xf numFmtId="0" fontId="62" fillId="0" borderId="0" xfId="0" applyNumberFormat="1" applyFont="1"/>
    <xf numFmtId="168" fontId="60" fillId="0" borderId="0" xfId="0" applyNumberFormat="1" applyFont="1" applyProtection="1">
      <protection hidden="1"/>
    </xf>
    <xf numFmtId="168" fontId="62" fillId="0" borderId="0" xfId="0" applyNumberFormat="1" applyFont="1"/>
    <xf numFmtId="168" fontId="61" fillId="0" borderId="0" xfId="0" applyNumberFormat="1" applyFont="1" applyFill="1" applyAlignment="1" applyProtection="1">
      <alignment horizontal="center" vertical="center"/>
      <protection hidden="1"/>
    </xf>
    <xf numFmtId="168" fontId="63" fillId="0" borderId="0" xfId="0" applyNumberFormat="1" applyFont="1" applyFill="1" applyBorder="1" applyAlignment="1" applyProtection="1">
      <alignment horizontal="center" vertical="center"/>
      <protection hidden="1"/>
    </xf>
    <xf numFmtId="168" fontId="63" fillId="0" borderId="0" xfId="0" applyNumberFormat="1" applyFont="1" applyFill="1" applyAlignment="1" applyProtection="1">
      <alignment horizontal="center" vertical="center"/>
      <protection hidden="1"/>
    </xf>
    <xf numFmtId="168" fontId="63" fillId="0" borderId="0" xfId="0" applyNumberFormat="1" applyFont="1" applyProtection="1">
      <protection hidden="1"/>
    </xf>
    <xf numFmtId="168" fontId="0" fillId="0" borderId="0" xfId="0" applyNumberFormat="1" applyFont="1"/>
    <xf numFmtId="168" fontId="1" fillId="0" borderId="0" xfId="0" applyNumberFormat="1" applyFont="1" applyFill="1" applyBorder="1" applyAlignment="1" applyProtection="1">
      <alignment horizontal="center" vertical="center"/>
      <protection hidden="1"/>
    </xf>
    <xf numFmtId="168" fontId="1" fillId="0" borderId="0" xfId="0" applyNumberFormat="1" applyFont="1" applyFill="1" applyAlignment="1" applyProtection="1">
      <alignment horizontal="center" vertical="center"/>
      <protection hidden="1"/>
    </xf>
    <xf numFmtId="168" fontId="63" fillId="0" borderId="0" xfId="0" applyNumberFormat="1" applyFont="1" applyFill="1" applyAlignment="1" applyProtection="1">
      <alignment horizontal="center"/>
      <protection hidden="1"/>
    </xf>
    <xf numFmtId="168" fontId="0" fillId="0" borderId="0" xfId="0" applyNumberFormat="1" applyFont="1" applyProtection="1">
      <protection hidden="1"/>
    </xf>
    <xf numFmtId="165" fontId="9" fillId="7" borderId="17" xfId="0" applyNumberFormat="1" applyFont="1" applyFill="1" applyBorder="1" applyAlignment="1" applyProtection="1">
      <alignment horizontal="center"/>
      <protection locked="0"/>
    </xf>
    <xf numFmtId="165" fontId="9" fillId="7" borderId="18" xfId="0" applyNumberFormat="1" applyFont="1" applyFill="1" applyBorder="1" applyAlignment="1" applyProtection="1">
      <alignment horizontal="center"/>
      <protection locked="0"/>
    </xf>
    <xf numFmtId="165" fontId="9" fillId="7" borderId="22" xfId="0" applyNumberFormat="1" applyFont="1" applyFill="1" applyBorder="1" applyAlignment="1" applyProtection="1">
      <alignment horizontal="center"/>
      <protection locked="0"/>
    </xf>
    <xf numFmtId="0" fontId="60" fillId="0" borderId="0" xfId="0" applyFont="1" applyAlignment="1" applyProtection="1">
      <alignment horizontal="right"/>
      <protection hidden="1"/>
    </xf>
    <xf numFmtId="0" fontId="34" fillId="7" borderId="1" xfId="0" applyFont="1" applyFill="1" applyBorder="1" applyProtection="1">
      <protection locked="0"/>
    </xf>
    <xf numFmtId="0" fontId="64" fillId="0" borderId="0" xfId="0" applyFont="1" applyBorder="1" applyAlignment="1">
      <alignment horizontal="left" vertical="top" wrapText="1"/>
    </xf>
    <xf numFmtId="0" fontId="30" fillId="11" borderId="0" xfId="0" applyFont="1" applyFill="1" applyBorder="1" applyAlignment="1">
      <alignment horizontal="left" vertical="top" wrapText="1"/>
    </xf>
    <xf numFmtId="0" fontId="30" fillId="6" borderId="0" xfId="0" applyFont="1" applyFill="1" applyBorder="1" applyAlignment="1">
      <alignment horizontal="left" wrapText="1"/>
    </xf>
    <xf numFmtId="0" fontId="49" fillId="0" borderId="0" xfId="0" applyFont="1" applyBorder="1" applyAlignment="1">
      <alignment horizontal="left" vertical="top" wrapText="1"/>
    </xf>
    <xf numFmtId="0" fontId="30" fillId="0" borderId="0" xfId="0" applyFont="1" applyBorder="1" applyAlignment="1">
      <alignment horizontal="left" vertical="top" wrapText="1"/>
    </xf>
    <xf numFmtId="0" fontId="50" fillId="0" borderId="0" xfId="0" applyFont="1" applyBorder="1" applyAlignment="1">
      <alignment horizontal="left" vertical="top" wrapText="1"/>
    </xf>
    <xf numFmtId="0" fontId="51" fillId="0" borderId="0" xfId="0" applyFont="1" applyBorder="1" applyAlignment="1">
      <alignment horizontal="left" vertical="top" wrapText="1"/>
    </xf>
    <xf numFmtId="0" fontId="51" fillId="0" borderId="0" xfId="0" applyFont="1" applyAlignment="1">
      <alignment vertical="top"/>
    </xf>
    <xf numFmtId="0" fontId="48" fillId="0" borderId="0" xfId="0" applyFont="1" applyAlignment="1">
      <alignment vertical="top"/>
    </xf>
    <xf numFmtId="0" fontId="49" fillId="0" borderId="0" xfId="0" applyFont="1" applyAlignment="1">
      <alignment vertical="top" wrapText="1"/>
    </xf>
    <xf numFmtId="0" fontId="49" fillId="0" borderId="0" xfId="0" applyFont="1" applyAlignment="1">
      <alignment vertical="top"/>
    </xf>
    <xf numFmtId="0" fontId="14" fillId="6" borderId="0" xfId="0" applyFont="1" applyFill="1" applyBorder="1" applyAlignment="1" applyProtection="1">
      <alignment vertical="center" wrapText="1"/>
      <protection hidden="1"/>
    </xf>
    <xf numFmtId="0" fontId="14" fillId="16" borderId="43" xfId="0" applyFont="1" applyFill="1" applyBorder="1" applyProtection="1">
      <protection hidden="1"/>
    </xf>
    <xf numFmtId="0" fontId="14" fillId="17" borderId="44" xfId="0" applyFont="1" applyFill="1" applyBorder="1" applyAlignment="1" applyProtection="1">
      <alignment horizontal="left" vertical="center" wrapText="1"/>
      <protection hidden="1"/>
    </xf>
    <xf numFmtId="0" fontId="14" fillId="18" borderId="45" xfId="0" applyFont="1" applyFill="1" applyBorder="1" applyAlignment="1" applyProtection="1">
      <alignment horizontal="center" vertical="center" wrapText="1"/>
      <protection hidden="1"/>
    </xf>
    <xf numFmtId="0" fontId="14" fillId="19" borderId="46" xfId="0" applyFont="1" applyFill="1" applyBorder="1" applyProtection="1">
      <protection hidden="1"/>
    </xf>
    <xf numFmtId="0" fontId="0" fillId="19" borderId="46" xfId="0" applyFill="1" applyBorder="1" applyProtection="1">
      <protection hidden="1"/>
    </xf>
    <xf numFmtId="0" fontId="14" fillId="19" borderId="46" xfId="0" applyFont="1" applyFill="1" applyBorder="1" applyAlignment="1" applyProtection="1">
      <alignment horizontal="right"/>
      <protection hidden="1"/>
    </xf>
    <xf numFmtId="0" fontId="14" fillId="20" borderId="47" xfId="0" applyFont="1" applyFill="1" applyBorder="1" applyAlignment="1" applyProtection="1">
      <alignment horizontal="left" vertical="top"/>
      <protection hidden="1"/>
    </xf>
    <xf numFmtId="0" fontId="14" fillId="21" borderId="48" xfId="0" applyFont="1" applyFill="1" applyBorder="1" applyAlignment="1" applyProtection="1">
      <alignment horizontal="left" vertical="center"/>
      <protection hidden="1"/>
    </xf>
    <xf numFmtId="0" fontId="63" fillId="0" borderId="39" xfId="0" applyFont="1" applyBorder="1" applyAlignment="1" applyProtection="1">
      <alignment horizontal="left" wrapText="1"/>
      <protection locked="0"/>
    </xf>
    <xf numFmtId="0" fontId="63" fillId="0" borderId="40" xfId="0" applyFont="1" applyBorder="1" applyAlignment="1" applyProtection="1">
      <alignment horizontal="left" wrapText="1"/>
      <protection locked="0"/>
    </xf>
    <xf numFmtId="0" fontId="30" fillId="0" borderId="0" xfId="0" applyFont="1" applyBorder="1" applyAlignment="1">
      <alignment horizontal="left" vertical="center" wrapText="1"/>
    </xf>
    <xf numFmtId="0" fontId="30" fillId="11" borderId="0" xfId="0" applyFont="1" applyFill="1" applyBorder="1" applyAlignment="1">
      <alignment horizontal="left" vertical="center" wrapText="1"/>
    </xf>
    <xf numFmtId="0" fontId="50" fillId="12" borderId="0" xfId="0" applyFont="1" applyFill="1" applyBorder="1" applyAlignment="1">
      <alignment horizontal="left" vertical="center" wrapText="1"/>
    </xf>
    <xf numFmtId="0" fontId="51" fillId="12" borderId="0" xfId="0" applyFont="1" applyFill="1" applyBorder="1" applyAlignment="1">
      <alignment horizontal="left" vertical="center" wrapText="1"/>
    </xf>
    <xf numFmtId="0" fontId="30" fillId="12" borderId="0" xfId="0" applyFont="1" applyFill="1" applyBorder="1" applyAlignment="1">
      <alignment horizontal="left" vertical="center" wrapText="1"/>
    </xf>
    <xf numFmtId="0" fontId="50" fillId="12" borderId="0" xfId="0" applyFont="1" applyFill="1" applyBorder="1" applyAlignment="1">
      <alignment vertical="center" wrapText="1"/>
    </xf>
    <xf numFmtId="0" fontId="51" fillId="6" borderId="0" xfId="0" applyFont="1" applyFill="1" applyAlignment="1">
      <alignment vertical="center"/>
    </xf>
    <xf numFmtId="0" fontId="50" fillId="13" borderId="0" xfId="0" applyFont="1" applyFill="1" applyBorder="1" applyAlignment="1">
      <alignment horizontal="left" vertical="center" wrapText="1"/>
    </xf>
    <xf numFmtId="0" fontId="51" fillId="13" borderId="0" xfId="0" applyFont="1" applyFill="1" applyBorder="1" applyAlignment="1">
      <alignment horizontal="left" vertical="center" wrapText="1"/>
    </xf>
    <xf numFmtId="0" fontId="30" fillId="13" borderId="0" xfId="0" applyFont="1" applyFill="1" applyBorder="1" applyAlignment="1">
      <alignment horizontal="left" vertical="center" wrapText="1"/>
    </xf>
    <xf numFmtId="0" fontId="51" fillId="0" borderId="0" xfId="0" applyFont="1" applyAlignment="1">
      <alignment vertical="center"/>
    </xf>
    <xf numFmtId="0" fontId="49" fillId="14" borderId="0" xfId="0" applyFont="1" applyFill="1" applyBorder="1" applyAlignment="1">
      <alignment horizontal="left" vertical="center" wrapText="1"/>
    </xf>
    <xf numFmtId="0" fontId="51" fillId="14" borderId="0" xfId="0" applyFont="1" applyFill="1" applyBorder="1" applyAlignment="1">
      <alignment horizontal="left" vertical="center" wrapText="1"/>
    </xf>
    <xf numFmtId="0" fontId="50" fillId="14" borderId="0" xfId="0" applyFont="1" applyFill="1" applyBorder="1" applyAlignment="1">
      <alignment horizontal="left" vertical="center" wrapText="1"/>
    </xf>
    <xf numFmtId="0" fontId="30" fillId="14" borderId="0" xfId="0" applyFont="1" applyFill="1" applyBorder="1" applyAlignment="1">
      <alignment horizontal="left" vertical="center" wrapText="1"/>
    </xf>
    <xf numFmtId="0" fontId="49" fillId="15" borderId="0"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50" fillId="15" borderId="0" xfId="0" applyFont="1" applyFill="1" applyBorder="1" applyAlignment="1">
      <alignment vertical="center" wrapText="1"/>
    </xf>
    <xf numFmtId="0" fontId="50" fillId="4" borderId="0" xfId="0" applyFont="1" applyFill="1" applyBorder="1" applyAlignment="1">
      <alignment horizontal="left" vertical="center" wrapText="1"/>
    </xf>
    <xf numFmtId="0" fontId="51" fillId="4" borderId="0"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48" fillId="0" borderId="0" xfId="0" applyFont="1" applyBorder="1"/>
    <xf numFmtId="0" fontId="34" fillId="0" borderId="0" xfId="0" applyFont="1" applyBorder="1" applyProtection="1">
      <protection hidden="1"/>
    </xf>
    <xf numFmtId="0" fontId="34" fillId="6" borderId="0" xfId="0" applyFont="1" applyFill="1" applyBorder="1" applyAlignment="1" applyProtection="1">
      <alignment horizontal="right"/>
      <protection hidden="1"/>
    </xf>
    <xf numFmtId="0" fontId="34" fillId="0" borderId="0" xfId="0" applyFont="1" applyBorder="1" applyAlignment="1" applyProtection="1">
      <alignment horizontal="right"/>
      <protection hidden="1"/>
    </xf>
    <xf numFmtId="0" fontId="34" fillId="6" borderId="0" xfId="0" applyFont="1" applyFill="1" applyBorder="1" applyProtection="1">
      <protection hidden="1"/>
    </xf>
    <xf numFmtId="0" fontId="35" fillId="6" borderId="0" xfId="0" applyFont="1" applyFill="1" applyBorder="1" applyAlignment="1" applyProtection="1">
      <alignment horizontal="center"/>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15" fillId="0" borderId="7" xfId="0" applyFont="1" applyBorder="1" applyAlignment="1" applyProtection="1">
      <alignment horizontal="center" vertical="center" wrapText="1"/>
      <protection hidden="1"/>
    </xf>
    <xf numFmtId="0" fontId="15" fillId="0" borderId="2" xfId="0" applyFont="1" applyBorder="1" applyProtection="1">
      <protection hidden="1"/>
    </xf>
    <xf numFmtId="0" fontId="15" fillId="0" borderId="9" xfId="0" applyFont="1" applyBorder="1" applyProtection="1">
      <protection hidden="1"/>
    </xf>
    <xf numFmtId="0" fontId="65" fillId="0" borderId="0" xfId="0" applyFont="1" applyAlignment="1">
      <alignment vertical="top" wrapText="1"/>
    </xf>
    <xf numFmtId="0" fontId="58" fillId="0" borderId="1" xfId="4" applyFont="1" applyBorder="1" applyAlignment="1" applyProtection="1">
      <alignment vertical="top" wrapText="1"/>
    </xf>
    <xf numFmtId="0" fontId="58" fillId="0" borderId="0" xfId="4" applyFont="1" applyBorder="1" applyAlignment="1" applyProtection="1">
      <alignment horizontal="left"/>
    </xf>
    <xf numFmtId="165" fontId="71" fillId="0" borderId="0" xfId="0" applyNumberFormat="1" applyFont="1" applyFill="1" applyBorder="1" applyProtection="1">
      <protection hidden="1"/>
    </xf>
    <xf numFmtId="168" fontId="63" fillId="0" borderId="0" xfId="0" applyNumberFormat="1" applyFont="1" applyFill="1" applyBorder="1" applyAlignment="1" applyProtection="1">
      <alignment horizontal="left" vertical="center"/>
      <protection hidden="1"/>
    </xf>
    <xf numFmtId="168" fontId="63" fillId="0" borderId="0" xfId="0" applyNumberFormat="1" applyFont="1" applyFill="1" applyBorder="1" applyAlignment="1" applyProtection="1">
      <alignment vertical="center"/>
      <protection hidden="1"/>
    </xf>
    <xf numFmtId="168" fontId="63" fillId="0" borderId="4" xfId="0" applyNumberFormat="1" applyFont="1" applyFill="1" applyBorder="1" applyAlignment="1" applyProtection="1">
      <alignment horizontal="right"/>
      <protection hidden="1"/>
    </xf>
    <xf numFmtId="168" fontId="1" fillId="0" borderId="4" xfId="0" applyNumberFormat="1" applyFont="1" applyFill="1" applyBorder="1" applyAlignment="1" applyProtection="1">
      <alignment horizontal="right"/>
      <protection hidden="1"/>
    </xf>
    <xf numFmtId="168" fontId="63" fillId="0" borderId="4" xfId="0" applyNumberFormat="1" applyFont="1" applyFill="1" applyBorder="1" applyProtection="1">
      <protection hidden="1"/>
    </xf>
    <xf numFmtId="0" fontId="63" fillId="0" borderId="0" xfId="0" applyFont="1" applyProtection="1">
      <protection hidden="1"/>
    </xf>
    <xf numFmtId="0" fontId="63" fillId="0" borderId="0" xfId="0" applyNumberFormat="1" applyFont="1" applyFill="1" applyBorder="1" applyAlignment="1" applyProtection="1">
      <alignment horizontal="left" vertical="center"/>
      <protection hidden="1"/>
    </xf>
    <xf numFmtId="0" fontId="63" fillId="0" borderId="0" xfId="0" applyNumberFormat="1" applyFont="1" applyProtection="1">
      <protection hidden="1"/>
    </xf>
    <xf numFmtId="168" fontId="72" fillId="0" borderId="0" xfId="0" applyNumberFormat="1" applyFont="1" applyFill="1" applyAlignment="1" applyProtection="1">
      <alignment horizontal="right"/>
      <protection hidden="1"/>
    </xf>
    <xf numFmtId="0" fontId="58" fillId="0" borderId="1" xfId="4" applyFont="1" applyBorder="1" applyAlignment="1" applyProtection="1">
      <alignment vertical="top" wrapText="1"/>
    </xf>
    <xf numFmtId="0" fontId="58" fillId="0" borderId="1" xfId="4" applyFont="1" applyBorder="1" applyAlignment="1" applyProtection="1">
      <alignment vertical="top" wrapText="1"/>
    </xf>
    <xf numFmtId="14" fontId="58" fillId="0" borderId="1" xfId="4" applyNumberFormat="1" applyFont="1" applyBorder="1" applyAlignment="1" applyProtection="1">
      <alignment vertical="top" wrapText="1"/>
    </xf>
    <xf numFmtId="0" fontId="58" fillId="0" borderId="1" xfId="4" applyFont="1" applyBorder="1" applyAlignment="1" applyProtection="1">
      <alignment vertical="top" wrapText="1"/>
    </xf>
    <xf numFmtId="0" fontId="58" fillId="0" borderId="1" xfId="4" applyFont="1" applyBorder="1" applyAlignment="1" applyProtection="1">
      <alignment vertical="top" wrapText="1"/>
    </xf>
    <xf numFmtId="0" fontId="58" fillId="0" borderId="1" xfId="4" applyFont="1" applyBorder="1" applyAlignment="1" applyProtection="1">
      <alignment vertical="top" wrapText="1"/>
    </xf>
    <xf numFmtId="0" fontId="29" fillId="15" borderId="0" xfId="0" applyFont="1" applyFill="1" applyBorder="1" applyAlignment="1">
      <alignment vertical="center" wrapText="1"/>
    </xf>
    <xf numFmtId="0" fontId="59" fillId="0" borderId="0" xfId="4" applyFont="1" applyBorder="1" applyAlignment="1" applyProtection="1">
      <alignment horizontal="right"/>
    </xf>
    <xf numFmtId="0" fontId="58" fillId="0" borderId="0" xfId="4" applyFont="1" applyBorder="1" applyAlignment="1" applyProtection="1">
      <alignment horizontal="left"/>
    </xf>
    <xf numFmtId="0" fontId="58" fillId="4" borderId="1" xfId="4" applyFont="1" applyFill="1" applyBorder="1" applyAlignment="1" applyProtection="1">
      <alignment horizontal="center" wrapText="1"/>
    </xf>
    <xf numFmtId="0" fontId="58" fillId="4" borderId="1" xfId="4" applyFont="1" applyFill="1" applyBorder="1" applyAlignment="1" applyProtection="1">
      <alignment horizontal="center"/>
    </xf>
    <xf numFmtId="0" fontId="58" fillId="0" borderId="1" xfId="4" applyFont="1" applyBorder="1" applyAlignment="1" applyProtection="1">
      <alignment vertical="top" wrapText="1"/>
    </xf>
    <xf numFmtId="0" fontId="58" fillId="0" borderId="2" xfId="4" applyFont="1" applyBorder="1" applyAlignment="1" applyProtection="1">
      <alignment vertical="top" wrapText="1"/>
    </xf>
    <xf numFmtId="0" fontId="58" fillId="0" borderId="9" xfId="4" applyFont="1" applyBorder="1" applyAlignment="1" applyProtection="1">
      <alignment vertical="top" wrapText="1"/>
    </xf>
    <xf numFmtId="0" fontId="58" fillId="0" borderId="3" xfId="4" applyFont="1" applyBorder="1" applyAlignment="1" applyProtection="1">
      <alignment vertical="top" wrapText="1"/>
    </xf>
    <xf numFmtId="0" fontId="48" fillId="0" borderId="0" xfId="0" applyFont="1" applyAlignment="1">
      <alignment horizontal="center" wrapText="1"/>
    </xf>
    <xf numFmtId="0" fontId="0" fillId="0" borderId="0" xfId="0" applyAlignment="1">
      <alignment horizontal="center" wrapText="1"/>
    </xf>
    <xf numFmtId="0" fontId="50" fillId="0" borderId="0" xfId="0" applyFont="1" applyBorder="1" applyAlignment="1">
      <alignment horizontal="center"/>
    </xf>
    <xf numFmtId="0" fontId="0" fillId="0" borderId="0" xfId="0" applyBorder="1" applyAlignment="1">
      <alignment horizontal="center"/>
    </xf>
    <xf numFmtId="0" fontId="68" fillId="0" borderId="0" xfId="0" applyFont="1" applyBorder="1" applyAlignment="1">
      <alignment wrapText="1"/>
    </xf>
    <xf numFmtId="0" fontId="69" fillId="0" borderId="0" xfId="0" applyFont="1" applyBorder="1" applyAlignment="1">
      <alignment wrapText="1"/>
    </xf>
    <xf numFmtId="0" fontId="34" fillId="7" borderId="2" xfId="0" applyFont="1" applyFill="1" applyBorder="1" applyProtection="1">
      <protection locked="0"/>
    </xf>
    <xf numFmtId="0" fontId="34" fillId="7" borderId="9" xfId="0" applyFont="1" applyFill="1" applyBorder="1" applyProtection="1">
      <protection locked="0"/>
    </xf>
    <xf numFmtId="0" fontId="34" fillId="7" borderId="3" xfId="0" applyFont="1" applyFill="1" applyBorder="1" applyProtection="1">
      <protection locked="0"/>
    </xf>
    <xf numFmtId="0" fontId="57" fillId="0" borderId="0" xfId="0" applyFont="1" applyBorder="1" applyAlignment="1">
      <alignment horizontal="left" vertical="center" wrapText="1"/>
    </xf>
    <xf numFmtId="0" fontId="57" fillId="0" borderId="0" xfId="0" applyFont="1" applyAlignment="1">
      <alignment horizontal="left" vertical="center" wrapText="1"/>
    </xf>
    <xf numFmtId="0" fontId="42" fillId="0" borderId="0" xfId="0" applyFont="1" applyAlignment="1" applyProtection="1">
      <alignment vertical="top" wrapText="1"/>
      <protection hidden="1"/>
    </xf>
    <xf numFmtId="0" fontId="34" fillId="0" borderId="0" xfId="0" applyFont="1" applyAlignment="1" applyProtection="1">
      <alignment wrapText="1"/>
      <protection hidden="1"/>
    </xf>
    <xf numFmtId="0" fontId="48" fillId="0" borderId="0" xfId="0" applyFont="1" applyAlignment="1">
      <alignment wrapText="1"/>
    </xf>
    <xf numFmtId="0" fontId="35" fillId="7" borderId="2" xfId="0" applyFont="1" applyFill="1" applyBorder="1" applyAlignment="1" applyProtection="1">
      <alignment wrapText="1"/>
      <protection locked="0"/>
    </xf>
    <xf numFmtId="0" fontId="35" fillId="7" borderId="3" xfId="0" applyFont="1" applyFill="1" applyBorder="1" applyAlignment="1" applyProtection="1">
      <alignment wrapText="1"/>
      <protection locked="0"/>
    </xf>
    <xf numFmtId="0" fontId="28" fillId="0" borderId="0" xfId="0" applyFont="1" applyAlignment="1" applyProtection="1">
      <alignment horizontal="center"/>
      <protection hidden="1"/>
    </xf>
    <xf numFmtId="0" fontId="29" fillId="0" borderId="0" xfId="0" applyFont="1" applyAlignment="1" applyProtection="1">
      <alignment horizontal="center"/>
      <protection hidden="1"/>
    </xf>
    <xf numFmtId="0" fontId="34" fillId="7" borderId="1" xfId="0" applyFont="1" applyFill="1" applyBorder="1" applyProtection="1">
      <protection locked="0"/>
    </xf>
    <xf numFmtId="0" fontId="37" fillId="0" borderId="2" xfId="0" applyFont="1" applyFill="1" applyBorder="1" applyAlignment="1" applyProtection="1">
      <alignment horizontal="center"/>
      <protection hidden="1"/>
    </xf>
    <xf numFmtId="0" fontId="37" fillId="0" borderId="3" xfId="0" applyFont="1" applyFill="1" applyBorder="1" applyAlignment="1" applyProtection="1">
      <alignment horizontal="center"/>
      <protection hidden="1"/>
    </xf>
    <xf numFmtId="164" fontId="4" fillId="7" borderId="27" xfId="0" applyNumberFormat="1" applyFont="1" applyFill="1" applyBorder="1" applyAlignment="1" applyProtection="1">
      <alignment horizontal="left" vertical="center"/>
      <protection locked="0"/>
    </xf>
    <xf numFmtId="164" fontId="4" fillId="7" borderId="28" xfId="0" applyNumberFormat="1" applyFont="1" applyFill="1" applyBorder="1" applyAlignment="1" applyProtection="1">
      <alignment horizontal="left" vertical="center"/>
      <protection locked="0"/>
    </xf>
    <xf numFmtId="165" fontId="3" fillId="0" borderId="0" xfId="0" applyNumberFormat="1" applyFont="1" applyAlignment="1" applyProtection="1">
      <alignment vertical="top" wrapText="1"/>
      <protection hidden="1"/>
    </xf>
    <xf numFmtId="165" fontId="3" fillId="0" borderId="0" xfId="0" applyNumberFormat="1" applyFont="1" applyAlignment="1" applyProtection="1">
      <alignment horizontal="center" vertical="center" wrapText="1"/>
      <protection hidden="1"/>
    </xf>
    <xf numFmtId="165" fontId="3" fillId="0" borderId="0" xfId="0" applyNumberFormat="1" applyFont="1" applyBorder="1" applyAlignment="1" applyProtection="1">
      <alignment horizontal="center" vertical="center"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26" fillId="0" borderId="0" xfId="0" applyFont="1" applyFill="1" applyBorder="1" applyAlignment="1" applyProtection="1">
      <alignment horizontal="right"/>
      <protection hidden="1"/>
    </xf>
    <xf numFmtId="0" fontId="19" fillId="0" borderId="0" xfId="0" applyFont="1" applyFill="1" applyAlignment="1" applyProtection="1">
      <alignment horizontal="left" wrapText="1"/>
      <protection hidden="1"/>
    </xf>
    <xf numFmtId="0" fontId="13" fillId="2" borderId="2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20" xfId="0" applyNumberFormat="1" applyFont="1" applyFill="1" applyBorder="1" applyAlignment="1" applyProtection="1">
      <alignment horizontal="center" vertical="center" wrapText="1"/>
      <protection hidden="1"/>
    </xf>
    <xf numFmtId="0" fontId="15" fillId="2" borderId="23" xfId="0" applyNumberFormat="1" applyFont="1" applyFill="1" applyBorder="1" applyAlignment="1" applyProtection="1">
      <alignment horizontal="center" vertical="center" wrapText="1"/>
      <protection hidden="1"/>
    </xf>
    <xf numFmtId="0" fontId="15" fillId="2" borderId="0" xfId="0" applyNumberFormat="1" applyFont="1" applyFill="1" applyBorder="1" applyAlignment="1" applyProtection="1">
      <alignment horizontal="center" vertical="center" wrapText="1"/>
      <protection hidden="1"/>
    </xf>
    <xf numFmtId="0" fontId="15" fillId="2" borderId="7" xfId="0" applyNumberFormat="1" applyFont="1" applyFill="1" applyBorder="1" applyAlignment="1" applyProtection="1">
      <alignment horizontal="center" vertical="center" wrapText="1"/>
      <protection hidden="1"/>
    </xf>
    <xf numFmtId="0" fontId="15" fillId="0" borderId="2" xfId="0" applyFont="1" applyBorder="1" applyProtection="1"/>
    <xf numFmtId="0" fontId="15" fillId="0" borderId="9" xfId="0" applyFont="1" applyBorder="1" applyProtection="1"/>
    <xf numFmtId="0" fontId="15" fillId="0" borderId="29" xfId="0" applyFont="1" applyBorder="1" applyAlignment="1" applyProtection="1">
      <alignment vertical="center" wrapText="1"/>
    </xf>
    <xf numFmtId="0" fontId="15" fillId="0" borderId="20" xfId="0" applyFont="1" applyBorder="1" applyAlignment="1" applyProtection="1">
      <alignment vertical="center" wrapText="1"/>
    </xf>
    <xf numFmtId="0" fontId="15" fillId="0" borderId="30" xfId="0" applyFont="1" applyBorder="1" applyAlignment="1" applyProtection="1">
      <alignment vertical="center" wrapText="1"/>
    </xf>
    <xf numFmtId="0" fontId="15" fillId="0" borderId="26" xfId="0" applyFont="1" applyBorder="1" applyAlignment="1" applyProtection="1">
      <alignment vertical="center" wrapText="1"/>
    </xf>
    <xf numFmtId="165" fontId="19" fillId="0" borderId="0" xfId="0" applyNumberFormat="1" applyFont="1" applyAlignment="1" applyProtection="1">
      <alignment vertical="top" wrapText="1"/>
      <protection hidden="1"/>
    </xf>
    <xf numFmtId="0" fontId="26" fillId="0" borderId="2" xfId="0" applyFont="1" applyBorder="1" applyProtection="1">
      <protection locked="0"/>
    </xf>
    <xf numFmtId="0" fontId="26" fillId="0" borderId="9" xfId="0" applyFont="1" applyBorder="1" applyProtection="1">
      <protection locked="0"/>
    </xf>
    <xf numFmtId="0" fontId="15" fillId="0" borderId="7" xfId="0" applyFont="1" applyBorder="1" applyAlignment="1" applyProtection="1">
      <alignment horizontal="center" vertical="center" wrapText="1"/>
      <protection hidden="1"/>
    </xf>
    <xf numFmtId="0" fontId="4" fillId="0" borderId="6" xfId="0" applyFont="1" applyBorder="1" applyProtection="1"/>
    <xf numFmtId="0" fontId="4" fillId="0" borderId="30" xfId="0" applyFont="1" applyBorder="1" applyProtection="1"/>
    <xf numFmtId="49" fontId="4" fillId="7" borderId="27" xfId="0" applyNumberFormat="1" applyFont="1" applyFill="1" applyBorder="1" applyAlignment="1" applyProtection="1">
      <alignment horizontal="left"/>
      <protection locked="0"/>
    </xf>
    <xf numFmtId="49" fontId="4" fillId="7" borderId="28" xfId="0" applyNumberFormat="1" applyFont="1" applyFill="1" applyBorder="1" applyAlignment="1" applyProtection="1">
      <alignment horizontal="left"/>
      <protection locked="0"/>
    </xf>
    <xf numFmtId="0" fontId="19" fillId="0" borderId="9" xfId="0" applyFont="1" applyFill="1" applyBorder="1" applyAlignment="1">
      <alignment horizontal="center"/>
    </xf>
    <xf numFmtId="0" fontId="19" fillId="0" borderId="26" xfId="0" applyFont="1" applyFill="1" applyBorder="1" applyAlignment="1">
      <alignment horizontal="center"/>
    </xf>
    <xf numFmtId="0" fontId="19" fillId="0" borderId="21" xfId="0" applyFont="1" applyFill="1" applyBorder="1" applyAlignment="1">
      <alignment horizontal="center"/>
    </xf>
    <xf numFmtId="0" fontId="26" fillId="0" borderId="2" xfId="0" applyFont="1" applyFill="1" applyBorder="1" applyProtection="1">
      <protection locked="0"/>
    </xf>
    <xf numFmtId="0" fontId="26" fillId="0" borderId="9" xfId="0" applyFont="1" applyFill="1" applyBorder="1" applyProtection="1">
      <protection locked="0"/>
    </xf>
    <xf numFmtId="0" fontId="26" fillId="0" borderId="9" xfId="0" applyFont="1" applyFill="1" applyBorder="1" applyAlignment="1" applyProtection="1">
      <alignment horizontal="center"/>
      <protection hidden="1"/>
    </xf>
    <xf numFmtId="0" fontId="9" fillId="7" borderId="27" xfId="0" applyFont="1" applyFill="1" applyBorder="1" applyAlignment="1" applyProtection="1">
      <alignment horizontal="left" vertical="center"/>
      <protection locked="0"/>
    </xf>
    <xf numFmtId="0" fontId="13" fillId="7" borderId="31" xfId="0" applyFont="1" applyFill="1" applyBorder="1" applyAlignment="1" applyProtection="1">
      <alignment horizontal="left" vertical="center"/>
      <protection locked="0"/>
    </xf>
    <xf numFmtId="0" fontId="13" fillId="7" borderId="28" xfId="0" applyFont="1" applyFill="1" applyBorder="1" applyAlignment="1" applyProtection="1">
      <alignment horizontal="left" vertical="center"/>
      <protection locked="0"/>
    </xf>
    <xf numFmtId="164" fontId="14" fillId="0" borderId="0" xfId="0" applyNumberFormat="1" applyFont="1" applyFill="1" applyAlignment="1" applyProtection="1">
      <alignment horizontal="center" vertical="top" wrapText="1"/>
      <protection hidden="1"/>
    </xf>
    <xf numFmtId="49" fontId="4" fillId="7" borderId="27" xfId="0" applyNumberFormat="1" applyFont="1" applyFill="1" applyBorder="1" applyAlignment="1" applyProtection="1">
      <alignment horizontal="left" vertical="center"/>
      <protection locked="0"/>
    </xf>
    <xf numFmtId="49" fontId="4" fillId="7" borderId="28" xfId="0" applyNumberFormat="1" applyFont="1" applyFill="1" applyBorder="1" applyAlignment="1" applyProtection="1">
      <alignment horizontal="left" vertical="center"/>
      <protection locked="0"/>
    </xf>
    <xf numFmtId="165" fontId="5" fillId="0" borderId="1" xfId="0" applyNumberFormat="1" applyFont="1" applyBorder="1" applyAlignment="1" applyProtection="1">
      <alignment horizontal="center"/>
      <protection hidden="1"/>
    </xf>
    <xf numFmtId="0" fontId="15" fillId="0" borderId="2" xfId="0" applyFont="1" applyBorder="1" applyProtection="1">
      <protection hidden="1"/>
    </xf>
    <xf numFmtId="0" fontId="15" fillId="0" borderId="9" xfId="0" applyFont="1" applyBorder="1" applyProtection="1">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horizontal="right" vertical="center"/>
      <protection hidden="1"/>
    </xf>
    <xf numFmtId="0" fontId="4" fillId="6" borderId="2" xfId="0" applyFont="1" applyFill="1" applyBorder="1" applyAlignment="1" applyProtection="1">
      <alignment horizontal="right" vertical="center" wrapText="1"/>
      <protection hidden="1"/>
    </xf>
    <xf numFmtId="0" fontId="4" fillId="6" borderId="3" xfId="0" applyFont="1" applyFill="1" applyBorder="1" applyAlignment="1" applyProtection="1">
      <alignment horizontal="right" vertical="center" wrapText="1"/>
      <protection hidden="1"/>
    </xf>
    <xf numFmtId="0" fontId="4" fillId="0" borderId="2" xfId="0" applyFont="1" applyFill="1" applyBorder="1" applyAlignment="1" applyProtection="1">
      <alignment horizontal="right" vertical="center" wrapText="1"/>
      <protection hidden="1"/>
    </xf>
    <xf numFmtId="0" fontId="4" fillId="0" borderId="3" xfId="0" applyFont="1" applyFill="1" applyBorder="1" applyAlignment="1" applyProtection="1">
      <alignment horizontal="right" vertical="center" wrapText="1"/>
      <protection hidden="1"/>
    </xf>
    <xf numFmtId="0" fontId="19" fillId="0" borderId="7" xfId="0" applyFont="1" applyBorder="1" applyAlignment="1" applyProtection="1">
      <alignment horizontal="center" vertical="center" wrapText="1"/>
      <protection hidden="1"/>
    </xf>
    <xf numFmtId="0" fontId="4" fillId="0" borderId="2" xfId="0" applyFont="1" applyFill="1" applyBorder="1" applyAlignment="1" applyProtection="1">
      <alignment vertical="center" wrapText="1"/>
      <protection hidden="1"/>
    </xf>
    <xf numFmtId="0" fontId="4" fillId="0" borderId="9" xfId="0" applyFont="1" applyFill="1" applyBorder="1" applyAlignment="1" applyProtection="1">
      <alignment vertical="center" wrapText="1"/>
      <protection hidden="1"/>
    </xf>
    <xf numFmtId="0" fontId="26" fillId="0" borderId="2" xfId="0" applyFont="1" applyFill="1" applyBorder="1" applyAlignment="1" applyProtection="1">
      <alignment vertical="center" wrapText="1"/>
      <protection locked="0" hidden="1"/>
    </xf>
    <xf numFmtId="0" fontId="26" fillId="0" borderId="9" xfId="0" applyFont="1" applyFill="1" applyBorder="1" applyAlignment="1" applyProtection="1">
      <alignment vertical="center" wrapText="1"/>
      <protection locked="0" hidden="1"/>
    </xf>
    <xf numFmtId="0" fontId="15" fillId="0" borderId="2" xfId="0" applyFont="1" applyBorder="1" applyAlignment="1" applyProtection="1">
      <alignment vertical="center"/>
      <protection hidden="1"/>
    </xf>
    <xf numFmtId="0" fontId="15" fillId="0" borderId="9" xfId="0" applyFont="1" applyBorder="1" applyAlignment="1" applyProtection="1">
      <alignment vertical="center"/>
      <protection hidden="1"/>
    </xf>
    <xf numFmtId="0" fontId="15" fillId="0" borderId="2" xfId="0" applyFont="1" applyBorder="1" applyAlignment="1" applyProtection="1">
      <alignment horizontal="left"/>
      <protection hidden="1"/>
    </xf>
    <xf numFmtId="0" fontId="15" fillId="0" borderId="9" xfId="0" applyFont="1" applyBorder="1" applyAlignment="1" applyProtection="1">
      <alignment horizontal="left"/>
      <protection hidden="1"/>
    </xf>
    <xf numFmtId="0" fontId="16" fillId="6" borderId="29" xfId="0" applyFont="1" applyFill="1" applyBorder="1" applyAlignment="1" applyProtection="1">
      <alignment horizontal="left"/>
    </xf>
    <xf numFmtId="0" fontId="16" fillId="6" borderId="20" xfId="0" applyFont="1" applyFill="1" applyBorder="1" applyAlignment="1" applyProtection="1">
      <alignment horizontal="left"/>
    </xf>
    <xf numFmtId="0" fontId="26" fillId="0" borderId="0" xfId="0" applyFont="1" applyAlignment="1" applyProtection="1">
      <alignment horizontal="center"/>
      <protection locked="0"/>
    </xf>
    <xf numFmtId="0" fontId="15" fillId="0" borderId="0" xfId="0" applyFont="1" applyBorder="1" applyAlignment="1">
      <alignment horizontal="right"/>
    </xf>
    <xf numFmtId="0" fontId="9" fillId="7" borderId="27" xfId="0" applyFont="1" applyFill="1" applyBorder="1" applyAlignment="1" applyProtection="1">
      <protection locked="0"/>
    </xf>
    <xf numFmtId="0" fontId="0" fillId="7" borderId="28" xfId="0" applyFill="1" applyBorder="1" applyAlignment="1" applyProtection="1">
      <protection locked="0"/>
    </xf>
    <xf numFmtId="0" fontId="13" fillId="0" borderId="1" xfId="0" applyFont="1" applyBorder="1" applyProtection="1">
      <protection hidden="1"/>
    </xf>
    <xf numFmtId="0" fontId="9" fillId="0" borderId="1" xfId="0" applyFont="1" applyBorder="1" applyAlignment="1" applyProtection="1">
      <protection hidden="1"/>
    </xf>
    <xf numFmtId="0" fontId="17" fillId="9" borderId="32" xfId="0" applyFont="1" applyFill="1" applyBorder="1" applyAlignment="1" applyProtection="1">
      <alignment vertical="top" wrapText="1"/>
      <protection hidden="1"/>
    </xf>
    <xf numFmtId="0" fontId="14" fillId="9" borderId="33" xfId="0" applyFont="1" applyFill="1" applyBorder="1" applyAlignment="1" applyProtection="1">
      <alignment vertical="top" wrapText="1"/>
      <protection hidden="1"/>
    </xf>
    <xf numFmtId="0" fontId="14" fillId="9" borderId="34" xfId="0" applyFont="1" applyFill="1" applyBorder="1" applyAlignment="1" applyProtection="1">
      <alignment vertical="top" wrapText="1"/>
      <protection hidden="1"/>
    </xf>
    <xf numFmtId="0" fontId="14" fillId="9" borderId="35" xfId="0" applyFont="1" applyFill="1" applyBorder="1" applyAlignment="1" applyProtection="1">
      <alignment vertical="top" wrapText="1"/>
      <protection hidden="1"/>
    </xf>
    <xf numFmtId="0" fontId="14" fillId="9" borderId="36" xfId="0" applyFont="1" applyFill="1" applyBorder="1" applyAlignment="1" applyProtection="1">
      <alignment vertical="top" wrapText="1"/>
      <protection hidden="1"/>
    </xf>
    <xf numFmtId="0" fontId="14" fillId="9" borderId="37" xfId="0" applyFont="1" applyFill="1" applyBorder="1" applyAlignment="1" applyProtection="1">
      <alignment vertical="top" wrapText="1"/>
      <protection hidden="1"/>
    </xf>
    <xf numFmtId="0" fontId="13" fillId="6" borderId="9" xfId="0" applyFont="1" applyFill="1" applyBorder="1" applyAlignment="1" applyProtection="1">
      <alignment horizontal="left" vertical="top"/>
    </xf>
    <xf numFmtId="0" fontId="13" fillId="6" borderId="3" xfId="0" applyFont="1" applyFill="1" applyBorder="1" applyAlignment="1" applyProtection="1">
      <alignment horizontal="left" vertical="top"/>
    </xf>
    <xf numFmtId="0" fontId="17" fillId="0" borderId="38"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1" xfId="0" applyFont="1" applyBorder="1" applyProtection="1">
      <protection hidden="1"/>
    </xf>
    <xf numFmtId="0" fontId="13" fillId="0" borderId="2" xfId="0" applyFont="1" applyBorder="1" applyProtection="1">
      <protection hidden="1"/>
    </xf>
    <xf numFmtId="0" fontId="13" fillId="0" borderId="9" xfId="0" applyFont="1" applyBorder="1" applyProtection="1">
      <protection hidden="1"/>
    </xf>
    <xf numFmtId="0" fontId="13" fillId="0" borderId="3" xfId="0" applyFont="1" applyBorder="1" applyProtection="1">
      <protection hidden="1"/>
    </xf>
    <xf numFmtId="0" fontId="14" fillId="9" borderId="32" xfId="0" applyFont="1" applyFill="1" applyBorder="1" applyAlignment="1" applyProtection="1">
      <alignment vertical="top" wrapText="1"/>
      <protection hidden="1"/>
    </xf>
    <xf numFmtId="0" fontId="13" fillId="0" borderId="1" xfId="0" applyFont="1" applyBorder="1" applyAlignment="1" applyProtection="1">
      <protection hidden="1"/>
    </xf>
  </cellXfs>
  <cellStyles count="5">
    <cellStyle name="Currency" xfId="1" builtinId="4"/>
    <cellStyle name="Currency 2" xfId="2" xr:uid="{00000000-0005-0000-0000-000001000000}"/>
    <cellStyle name="Normal" xfId="0" builtinId="0"/>
    <cellStyle name="Normal 2" xfId="3" xr:uid="{00000000-0005-0000-0000-000003000000}"/>
    <cellStyle name="Normal 2 10" xfId="4" xr:uid="{00000000-0005-0000-0000-000004000000}"/>
  </cellStyles>
  <dxfs count="224">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ont>
        <b/>
        <i val="0"/>
        <color rgb="FFFF0000"/>
      </font>
    </dxf>
    <dxf>
      <font>
        <color theme="1"/>
      </font>
    </dxf>
    <dxf>
      <font>
        <b/>
        <i val="0"/>
        <color rgb="FFFF0000"/>
      </font>
    </dxf>
    <dxf>
      <fill>
        <patternFill>
          <bgColor rgb="FFD3E0BC"/>
        </patternFill>
      </fill>
      <border>
        <left style="thin">
          <color indexed="64"/>
        </left>
        <right style="thin">
          <color indexed="64"/>
        </right>
        <top style="thin">
          <color indexed="64"/>
        </top>
        <bottom style="thin">
          <color indexed="64"/>
        </bottom>
      </border>
    </dxf>
    <dxf>
      <fill>
        <patternFill>
          <bgColor theme="6" tint="0.39994506668294322"/>
        </patternFill>
      </fill>
      <border>
        <left style="thin">
          <color indexed="64"/>
        </left>
        <right style="thin">
          <color indexed="64"/>
        </right>
        <top style="thin">
          <color indexed="64"/>
        </top>
        <bottom style="thin">
          <color indexed="64"/>
        </bottom>
      </border>
    </dxf>
    <dxf>
      <font>
        <b/>
        <i val="0"/>
        <color rgb="FFFF0000"/>
      </font>
    </dxf>
    <dxf>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3060701</xdr:colOff>
      <xdr:row>1</xdr:row>
      <xdr:rowOff>63500</xdr:rowOff>
    </xdr:from>
    <xdr:to>
      <xdr:col>1</xdr:col>
      <xdr:colOff>3670301</xdr:colOff>
      <xdr:row>4</xdr:row>
      <xdr:rowOff>278063</xdr:rowOff>
    </xdr:to>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4118" y="254000"/>
          <a:ext cx="609600" cy="786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28574</xdr:colOff>
      <xdr:row>0</xdr:row>
      <xdr:rowOff>1</xdr:rowOff>
    </xdr:from>
    <xdr:to>
      <xdr:col>3</xdr:col>
      <xdr:colOff>809625</xdr:colOff>
      <xdr:row>0</xdr:row>
      <xdr:rowOff>152400</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2495549" y="1"/>
          <a:ext cx="781051" cy="152399"/>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47625</xdr:rowOff>
    </xdr:from>
    <xdr:to>
      <xdr:col>1</xdr:col>
      <xdr:colOff>733425</xdr:colOff>
      <xdr:row>2</xdr:row>
      <xdr:rowOff>209550</xdr:rowOff>
    </xdr:to>
    <xdr:pic>
      <xdr:nvPicPr>
        <xdr:cNvPr id="48186" name="Picture 3">
          <a:extLst>
            <a:ext uri="{FF2B5EF4-FFF2-40B4-BE49-F238E27FC236}">
              <a16:creationId xmlns:a16="http://schemas.microsoft.com/office/drawing/2014/main" id="{00000000-0008-0000-0200-00003AB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47625"/>
          <a:ext cx="466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0</xdr:row>
      <xdr:rowOff>9525</xdr:rowOff>
    </xdr:from>
    <xdr:to>
      <xdr:col>3</xdr:col>
      <xdr:colOff>819151</xdr:colOff>
      <xdr:row>0</xdr:row>
      <xdr:rowOff>171450</xdr:rowOff>
    </xdr:to>
    <xdr:sp macro="" textlink="">
      <xdr:nvSpPr>
        <xdr:cNvPr id="10" name="Rectangle 9">
          <a:extLst>
            <a:ext uri="{FF2B5EF4-FFF2-40B4-BE49-F238E27FC236}">
              <a16:creationId xmlns:a16="http://schemas.microsoft.com/office/drawing/2014/main" id="{00000000-0008-0000-0400-00000A000000}"/>
            </a:ext>
          </a:extLst>
        </xdr:cNvPr>
        <xdr:cNvSpPr/>
      </xdr:nvSpPr>
      <xdr:spPr>
        <a:xfrm>
          <a:off x="2514600" y="9525"/>
          <a:ext cx="771526" cy="161925"/>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6163</xdr:colOff>
      <xdr:row>0</xdr:row>
      <xdr:rowOff>9527</xdr:rowOff>
    </xdr:from>
    <xdr:to>
      <xdr:col>3</xdr:col>
      <xdr:colOff>809625</xdr:colOff>
      <xdr:row>0</xdr:row>
      <xdr:rowOff>152401</xdr:rowOff>
    </xdr:to>
    <xdr:sp macro="" textlink="">
      <xdr:nvSpPr>
        <xdr:cNvPr id="5" name="Rectangle 4">
          <a:extLst>
            <a:ext uri="{FF2B5EF4-FFF2-40B4-BE49-F238E27FC236}">
              <a16:creationId xmlns:a16="http://schemas.microsoft.com/office/drawing/2014/main" id="{00000000-0008-0000-0500-000005000000}"/>
            </a:ext>
          </a:extLst>
        </xdr:cNvPr>
        <xdr:cNvSpPr/>
      </xdr:nvSpPr>
      <xdr:spPr>
        <a:xfrm>
          <a:off x="2473138" y="9527"/>
          <a:ext cx="803462" cy="142874"/>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34924</xdr:colOff>
      <xdr:row>0</xdr:row>
      <xdr:rowOff>29634</xdr:rowOff>
    </xdr:from>
    <xdr:to>
      <xdr:col>3</xdr:col>
      <xdr:colOff>801159</xdr:colOff>
      <xdr:row>0</xdr:row>
      <xdr:rowOff>146050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501899" y="29634"/>
          <a:ext cx="766235" cy="116416"/>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28574</xdr:colOff>
      <xdr:row>0</xdr:row>
      <xdr:rowOff>9526</xdr:rowOff>
    </xdr:from>
    <xdr:to>
      <xdr:col>3</xdr:col>
      <xdr:colOff>809625</xdr:colOff>
      <xdr:row>0</xdr:row>
      <xdr:rowOff>142875</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2495549" y="9526"/>
          <a:ext cx="781051" cy="133349"/>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xdr:colOff>
      <xdr:row>0</xdr:row>
      <xdr:rowOff>0</xdr:rowOff>
    </xdr:from>
    <xdr:to>
      <xdr:col>3</xdr:col>
      <xdr:colOff>809626</xdr:colOff>
      <xdr:row>0</xdr:row>
      <xdr:rowOff>152400</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2505075" y="0"/>
          <a:ext cx="771526" cy="152400"/>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19051</xdr:rowOff>
    </xdr:from>
    <xdr:to>
      <xdr:col>3</xdr:col>
      <xdr:colOff>809626</xdr:colOff>
      <xdr:row>0</xdr:row>
      <xdr:rowOff>152400</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2486025" y="19051"/>
          <a:ext cx="790576" cy="133349"/>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47624</xdr:colOff>
      <xdr:row>0</xdr:row>
      <xdr:rowOff>1</xdr:rowOff>
    </xdr:from>
    <xdr:to>
      <xdr:col>3</xdr:col>
      <xdr:colOff>809625</xdr:colOff>
      <xdr:row>0</xdr:row>
      <xdr:rowOff>161925</xdr:rowOff>
    </xdr:to>
    <xdr:sp macro="" textlink="">
      <xdr:nvSpPr>
        <xdr:cNvPr id="3" name="Rectangle 2">
          <a:extLst>
            <a:ext uri="{FF2B5EF4-FFF2-40B4-BE49-F238E27FC236}">
              <a16:creationId xmlns:a16="http://schemas.microsoft.com/office/drawing/2014/main" id="{00000000-0008-0000-0A00-000003000000}"/>
            </a:ext>
          </a:extLst>
        </xdr:cNvPr>
        <xdr:cNvSpPr/>
      </xdr:nvSpPr>
      <xdr:spPr>
        <a:xfrm>
          <a:off x="2514599" y="1"/>
          <a:ext cx="762001" cy="161924"/>
        </a:xfrm>
        <a:prstGeom prst="rect">
          <a:avLst/>
        </a:prstGeom>
        <a:solidFill>
          <a:srgbClr val="D3E0BC">
            <a:alpha val="33000"/>
          </a:srgb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fs\homep\Users\Subbu\AppData\Local\Microsoft\Windows\Temporary%20Internet%20Files\Content.Outlook\CX6139ZO\FHLBC_AHP_IncomeCalculation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ehold Summary"/>
      <sheetName val="HH Member 1"/>
      <sheetName val="HH Member 2"/>
      <sheetName val="HH Member 3"/>
      <sheetName val="HH Member 4"/>
      <sheetName val="Periods"/>
      <sheetName val="Important Information"/>
      <sheetName val="  "/>
      <sheetName val="download"/>
    </sheetNames>
    <sheetDataSet>
      <sheetData sheetId="0">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sheetData>
      <sheetData sheetId="1"/>
      <sheetData sheetId="2"/>
      <sheetData sheetId="3"/>
      <sheetData sheetId="4"/>
      <sheetData sheetId="5">
        <row r="3">
          <cell r="A3" t="str">
            <v>Weekly</v>
          </cell>
          <cell r="B3">
            <v>7</v>
          </cell>
          <cell r="C3">
            <v>52</v>
          </cell>
          <cell r="D3">
            <v>1</v>
          </cell>
          <cell r="E3">
            <v>5</v>
          </cell>
          <cell r="F3">
            <v>40</v>
          </cell>
        </row>
        <row r="4">
          <cell r="A4" t="str">
            <v>Bi-Weekly</v>
          </cell>
          <cell r="B4">
            <v>14</v>
          </cell>
          <cell r="C4">
            <v>26</v>
          </cell>
          <cell r="D4">
            <v>2</v>
          </cell>
          <cell r="E4">
            <v>10</v>
          </cell>
          <cell r="F4">
            <v>80</v>
          </cell>
        </row>
        <row r="5">
          <cell r="A5" t="str">
            <v>Semi-Monthly</v>
          </cell>
          <cell r="B5">
            <v>15.21</v>
          </cell>
          <cell r="C5">
            <v>24</v>
          </cell>
          <cell r="D5">
            <v>2.166666666666667</v>
          </cell>
          <cell r="E5">
            <v>10.833333333333334</v>
          </cell>
          <cell r="F5">
            <v>86.666666666666671</v>
          </cell>
        </row>
        <row r="6">
          <cell r="A6" t="str">
            <v>Monthly</v>
          </cell>
          <cell r="B6">
            <v>30.41667</v>
          </cell>
          <cell r="C6">
            <v>12</v>
          </cell>
          <cell r="D6">
            <v>4.3333333333333339</v>
          </cell>
          <cell r="E6">
            <v>21.666666666666668</v>
          </cell>
          <cell r="F6">
            <v>173.33333333333334</v>
          </cell>
        </row>
        <row r="7">
          <cell r="A7" t="str">
            <v>Annual</v>
          </cell>
          <cell r="B7">
            <v>365</v>
          </cell>
          <cell r="C7">
            <v>1</v>
          </cell>
          <cell r="D7">
            <v>52</v>
          </cell>
          <cell r="E7">
            <v>260</v>
          </cell>
          <cell r="F7">
            <v>2080</v>
          </cell>
        </row>
        <row r="11">
          <cell r="A11" t="str">
            <v>Hourly Pay Rate</v>
          </cell>
          <cell r="B11">
            <v>52</v>
          </cell>
        </row>
        <row r="12">
          <cell r="A12" t="str">
            <v>Weekly Pay Rate</v>
          </cell>
          <cell r="B12">
            <v>52</v>
          </cell>
        </row>
        <row r="13">
          <cell r="A13" t="str">
            <v>Bi-Weekly Pay Rate</v>
          </cell>
          <cell r="B13">
            <v>26</v>
          </cell>
        </row>
        <row r="14">
          <cell r="A14" t="str">
            <v>Semi-Monthly Pay Rate</v>
          </cell>
          <cell r="B14">
            <v>24</v>
          </cell>
        </row>
        <row r="15">
          <cell r="A15" t="str">
            <v>Monthly Pay Rate</v>
          </cell>
          <cell r="B15">
            <v>12</v>
          </cell>
        </row>
        <row r="16">
          <cell r="A16" t="str">
            <v>Annual Pay Rate</v>
          </cell>
          <cell r="B16">
            <v>1</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27"/>
  <sheetViews>
    <sheetView showGridLines="0" topLeftCell="A13" workbookViewId="0">
      <selection activeCell="L18" sqref="L18"/>
    </sheetView>
  </sheetViews>
  <sheetFormatPr defaultRowHeight="15.6" x14ac:dyDescent="0.3"/>
  <cols>
    <col min="9" max="13" width="19.69921875" customWidth="1"/>
  </cols>
  <sheetData>
    <row r="1" spans="1:13" x14ac:dyDescent="0.3">
      <c r="A1" s="362" t="s">
        <v>241</v>
      </c>
      <c r="B1" s="362"/>
      <c r="C1" s="363" t="s">
        <v>256</v>
      </c>
      <c r="D1" s="363"/>
      <c r="E1" s="223"/>
      <c r="F1" s="224"/>
      <c r="G1" s="223"/>
      <c r="H1" s="223"/>
      <c r="I1" s="223"/>
      <c r="J1" s="223"/>
      <c r="K1" s="223"/>
      <c r="L1" s="223"/>
      <c r="M1" s="223"/>
    </row>
    <row r="2" spans="1:13" x14ac:dyDescent="0.3">
      <c r="A2" s="362" t="s">
        <v>242</v>
      </c>
      <c r="B2" s="362"/>
      <c r="C2" s="344">
        <v>25080</v>
      </c>
      <c r="D2" s="223"/>
      <c r="E2" s="223"/>
      <c r="F2" s="224"/>
      <c r="G2" s="223"/>
      <c r="H2" s="223"/>
      <c r="I2" s="223"/>
      <c r="J2" s="223"/>
      <c r="K2" s="223"/>
      <c r="L2" s="223"/>
      <c r="M2" s="223"/>
    </row>
    <row r="3" spans="1:13" x14ac:dyDescent="0.3">
      <c r="A3" s="224"/>
      <c r="B3" s="225"/>
      <c r="C3" s="226"/>
      <c r="D3" s="226"/>
      <c r="E3" s="226"/>
      <c r="F3" s="225"/>
      <c r="G3" s="226"/>
      <c r="H3" s="226"/>
      <c r="I3" s="226"/>
      <c r="J3" s="226"/>
      <c r="K3" s="226"/>
      <c r="L3" s="226"/>
      <c r="M3" s="226"/>
    </row>
    <row r="4" spans="1:13" ht="36" customHeight="1" x14ac:dyDescent="0.3">
      <c r="A4" s="364" t="s">
        <v>243</v>
      </c>
      <c r="B4" s="364" t="s">
        <v>244</v>
      </c>
      <c r="C4" s="365" t="s">
        <v>245</v>
      </c>
      <c r="D4" s="365"/>
      <c r="E4" s="365"/>
      <c r="F4" s="364" t="s">
        <v>246</v>
      </c>
      <c r="G4" s="365"/>
      <c r="H4" s="365"/>
      <c r="I4" s="364" t="s">
        <v>247</v>
      </c>
      <c r="J4" s="365"/>
      <c r="K4" s="365"/>
      <c r="L4" s="364" t="s">
        <v>248</v>
      </c>
      <c r="M4" s="364" t="s">
        <v>249</v>
      </c>
    </row>
    <row r="5" spans="1:13" x14ac:dyDescent="0.3">
      <c r="A5" s="364"/>
      <c r="B5" s="365"/>
      <c r="C5" s="227" t="s">
        <v>250</v>
      </c>
      <c r="D5" s="227" t="s">
        <v>251</v>
      </c>
      <c r="E5" s="227" t="s">
        <v>252</v>
      </c>
      <c r="F5" s="365"/>
      <c r="G5" s="365"/>
      <c r="H5" s="365"/>
      <c r="I5" s="227" t="s">
        <v>253</v>
      </c>
      <c r="J5" s="227" t="s">
        <v>254</v>
      </c>
      <c r="K5" s="227" t="s">
        <v>255</v>
      </c>
      <c r="L5" s="364"/>
      <c r="M5" s="365"/>
    </row>
    <row r="6" spans="1:13" s="237" customFormat="1" ht="37.5" customHeight="1" x14ac:dyDescent="0.3">
      <c r="A6" s="235">
        <v>1</v>
      </c>
      <c r="B6" s="234">
        <v>43497</v>
      </c>
      <c r="C6" s="235"/>
      <c r="D6" s="235" t="s">
        <v>257</v>
      </c>
      <c r="E6" s="235"/>
      <c r="F6" s="366" t="s">
        <v>258</v>
      </c>
      <c r="G6" s="366"/>
      <c r="H6" s="366"/>
      <c r="I6" s="233" t="s">
        <v>266</v>
      </c>
      <c r="J6" s="233" t="s">
        <v>325</v>
      </c>
      <c r="K6" s="233" t="s">
        <v>326</v>
      </c>
      <c r="L6" s="234">
        <v>43521</v>
      </c>
      <c r="M6" s="343" t="s">
        <v>327</v>
      </c>
    </row>
    <row r="7" spans="1:13" ht="50.25" customHeight="1" x14ac:dyDescent="0.3">
      <c r="A7" s="235">
        <v>2</v>
      </c>
      <c r="B7" s="234">
        <v>43497</v>
      </c>
      <c r="C7" s="235" t="s">
        <v>257</v>
      </c>
      <c r="D7" s="235"/>
      <c r="E7" s="235"/>
      <c r="F7" s="366" t="s">
        <v>259</v>
      </c>
      <c r="G7" s="366"/>
      <c r="H7" s="366"/>
      <c r="I7" s="233" t="s">
        <v>266</v>
      </c>
      <c r="J7" s="233" t="s">
        <v>325</v>
      </c>
      <c r="K7" s="233" t="s">
        <v>326</v>
      </c>
      <c r="L7" s="234">
        <v>43521</v>
      </c>
      <c r="M7" s="343" t="s">
        <v>327</v>
      </c>
    </row>
    <row r="8" spans="1:13" ht="57.75" customHeight="1" x14ac:dyDescent="0.3">
      <c r="A8" s="235">
        <v>3</v>
      </c>
      <c r="B8" s="234">
        <v>43497</v>
      </c>
      <c r="C8" s="235"/>
      <c r="D8" s="235" t="s">
        <v>257</v>
      </c>
      <c r="E8" s="235"/>
      <c r="F8" s="366" t="s">
        <v>260</v>
      </c>
      <c r="G8" s="366"/>
      <c r="H8" s="366"/>
      <c r="I8" s="233" t="s">
        <v>266</v>
      </c>
      <c r="J8" s="233" t="s">
        <v>325</v>
      </c>
      <c r="K8" s="233" t="s">
        <v>326</v>
      </c>
      <c r="L8" s="234">
        <v>43521</v>
      </c>
      <c r="M8" s="343" t="s">
        <v>327</v>
      </c>
    </row>
    <row r="9" spans="1:13" ht="60.75" customHeight="1" x14ac:dyDescent="0.3">
      <c r="A9" s="235">
        <v>4</v>
      </c>
      <c r="B9" s="234">
        <v>43497</v>
      </c>
      <c r="C9" s="235"/>
      <c r="D9" s="235" t="s">
        <v>257</v>
      </c>
      <c r="E9" s="235"/>
      <c r="F9" s="366" t="s">
        <v>261</v>
      </c>
      <c r="G9" s="366"/>
      <c r="H9" s="366"/>
      <c r="I9" s="233" t="s">
        <v>266</v>
      </c>
      <c r="J9" s="233" t="s">
        <v>325</v>
      </c>
      <c r="K9" s="233" t="s">
        <v>326</v>
      </c>
      <c r="L9" s="234">
        <v>43521</v>
      </c>
      <c r="M9" s="343" t="s">
        <v>327</v>
      </c>
    </row>
    <row r="10" spans="1:13" ht="43.5" customHeight="1" x14ac:dyDescent="0.3">
      <c r="A10" s="235">
        <v>5</v>
      </c>
      <c r="B10" s="234">
        <v>43497</v>
      </c>
      <c r="C10" s="235" t="s">
        <v>257</v>
      </c>
      <c r="D10" s="235"/>
      <c r="E10" s="235"/>
      <c r="F10" s="366" t="s">
        <v>262</v>
      </c>
      <c r="G10" s="366"/>
      <c r="H10" s="366"/>
      <c r="I10" s="233" t="s">
        <v>266</v>
      </c>
      <c r="J10" s="233" t="s">
        <v>325</v>
      </c>
      <c r="K10" s="233" t="s">
        <v>326</v>
      </c>
      <c r="L10" s="234">
        <v>43521</v>
      </c>
      <c r="M10" s="343" t="s">
        <v>327</v>
      </c>
    </row>
    <row r="11" spans="1:13" ht="54.75" customHeight="1" x14ac:dyDescent="0.3">
      <c r="A11" s="235">
        <v>6</v>
      </c>
      <c r="B11" s="234">
        <v>43497</v>
      </c>
      <c r="C11" s="235"/>
      <c r="D11" s="235" t="s">
        <v>257</v>
      </c>
      <c r="E11" s="235"/>
      <c r="F11" s="366" t="s">
        <v>264</v>
      </c>
      <c r="G11" s="366"/>
      <c r="H11" s="366"/>
      <c r="I11" s="233" t="s">
        <v>266</v>
      </c>
      <c r="J11" s="233" t="s">
        <v>325</v>
      </c>
      <c r="K11" s="233" t="s">
        <v>326</v>
      </c>
      <c r="L11" s="234">
        <v>43521</v>
      </c>
      <c r="M11" s="343" t="s">
        <v>327</v>
      </c>
    </row>
    <row r="12" spans="1:13" ht="63.75" customHeight="1" x14ac:dyDescent="0.3">
      <c r="A12" s="235">
        <v>7</v>
      </c>
      <c r="B12" s="234">
        <v>43497</v>
      </c>
      <c r="C12" s="235"/>
      <c r="D12" s="235" t="s">
        <v>257</v>
      </c>
      <c r="E12" s="235"/>
      <c r="F12" s="366" t="s">
        <v>265</v>
      </c>
      <c r="G12" s="366"/>
      <c r="H12" s="366"/>
      <c r="I12" s="233" t="s">
        <v>266</v>
      </c>
      <c r="J12" s="233" t="s">
        <v>325</v>
      </c>
      <c r="K12" s="233" t="s">
        <v>326</v>
      </c>
      <c r="L12" s="234">
        <v>43521</v>
      </c>
      <c r="M12" s="343" t="s">
        <v>327</v>
      </c>
    </row>
    <row r="13" spans="1:13" ht="36.75" customHeight="1" x14ac:dyDescent="0.3">
      <c r="A13" s="235">
        <v>8</v>
      </c>
      <c r="B13" s="234">
        <v>44922</v>
      </c>
      <c r="C13" s="235"/>
      <c r="D13" s="235" t="s">
        <v>257</v>
      </c>
      <c r="E13" s="235"/>
      <c r="F13" s="366" t="s">
        <v>336</v>
      </c>
      <c r="G13" s="366"/>
      <c r="H13" s="366"/>
      <c r="I13" s="233" t="s">
        <v>331</v>
      </c>
      <c r="J13" s="355" t="s">
        <v>333</v>
      </c>
      <c r="K13" s="356" t="s">
        <v>334</v>
      </c>
      <c r="L13" s="357" t="s">
        <v>335</v>
      </c>
      <c r="M13" s="233" t="s">
        <v>332</v>
      </c>
    </row>
    <row r="14" spans="1:13" ht="63.75" customHeight="1" x14ac:dyDescent="0.3">
      <c r="A14" s="235">
        <v>9</v>
      </c>
      <c r="B14" s="234">
        <v>45274</v>
      </c>
      <c r="C14" s="235"/>
      <c r="D14" s="235" t="s">
        <v>257</v>
      </c>
      <c r="E14" s="235"/>
      <c r="F14" s="367" t="s">
        <v>340</v>
      </c>
      <c r="G14" s="368"/>
      <c r="H14" s="369"/>
      <c r="I14" s="233" t="s">
        <v>331</v>
      </c>
      <c r="J14" s="358" t="s">
        <v>333</v>
      </c>
      <c r="K14" s="358" t="s">
        <v>347</v>
      </c>
      <c r="L14" s="357">
        <v>45274</v>
      </c>
      <c r="M14" s="233" t="s">
        <v>332</v>
      </c>
    </row>
    <row r="15" spans="1:13" ht="61.5" customHeight="1" x14ac:dyDescent="0.3">
      <c r="A15" s="235">
        <v>10</v>
      </c>
      <c r="B15" s="234">
        <v>45274</v>
      </c>
      <c r="C15" s="235"/>
      <c r="D15" s="235" t="s">
        <v>257</v>
      </c>
      <c r="E15" s="235"/>
      <c r="F15" s="366" t="s">
        <v>341</v>
      </c>
      <c r="G15" s="366"/>
      <c r="H15" s="366"/>
      <c r="I15" s="233" t="s">
        <v>331</v>
      </c>
      <c r="J15" s="358" t="s">
        <v>333</v>
      </c>
      <c r="K15" s="359" t="s">
        <v>347</v>
      </c>
      <c r="L15" s="357">
        <v>45274</v>
      </c>
      <c r="M15" s="233" t="s">
        <v>332</v>
      </c>
    </row>
    <row r="16" spans="1:13" ht="37.5" customHeight="1" x14ac:dyDescent="0.3">
      <c r="A16" s="235">
        <v>11</v>
      </c>
      <c r="B16" s="234">
        <v>45274</v>
      </c>
      <c r="C16" s="235"/>
      <c r="D16" s="235" t="s">
        <v>257</v>
      </c>
      <c r="E16" s="235"/>
      <c r="F16" s="367" t="s">
        <v>339</v>
      </c>
      <c r="G16" s="368"/>
      <c r="H16" s="369"/>
      <c r="I16" s="233" t="s">
        <v>331</v>
      </c>
      <c r="J16" s="358" t="s">
        <v>333</v>
      </c>
      <c r="K16" s="359" t="s">
        <v>347</v>
      </c>
      <c r="L16" s="357">
        <v>45274</v>
      </c>
      <c r="M16" s="233" t="s">
        <v>332</v>
      </c>
    </row>
    <row r="17" spans="1:13" ht="45" customHeight="1" x14ac:dyDescent="0.3">
      <c r="A17" s="235">
        <v>12</v>
      </c>
      <c r="B17" s="234">
        <v>45274</v>
      </c>
      <c r="C17" s="235"/>
      <c r="D17" s="235" t="s">
        <v>257</v>
      </c>
      <c r="E17" s="235"/>
      <c r="F17" s="366" t="s">
        <v>342</v>
      </c>
      <c r="G17" s="366"/>
      <c r="H17" s="366"/>
      <c r="I17" s="233" t="s">
        <v>331</v>
      </c>
      <c r="J17" s="358" t="s">
        <v>333</v>
      </c>
      <c r="K17" s="233" t="s">
        <v>348</v>
      </c>
      <c r="L17" s="236">
        <v>45274</v>
      </c>
      <c r="M17" s="233" t="s">
        <v>332</v>
      </c>
    </row>
    <row r="18" spans="1:13" ht="90.75" customHeight="1" x14ac:dyDescent="0.3">
      <c r="A18" s="235">
        <v>13</v>
      </c>
      <c r="B18" s="234">
        <v>45274</v>
      </c>
      <c r="C18" s="235"/>
      <c r="D18" s="235" t="s">
        <v>257</v>
      </c>
      <c r="E18" s="235"/>
      <c r="F18" s="366" t="s">
        <v>346</v>
      </c>
      <c r="G18" s="366"/>
      <c r="H18" s="366"/>
      <c r="I18" s="233" t="s">
        <v>331</v>
      </c>
      <c r="J18" s="358" t="s">
        <v>333</v>
      </c>
      <c r="K18" s="360" t="s">
        <v>349</v>
      </c>
      <c r="L18" s="236">
        <v>45274</v>
      </c>
      <c r="M18" s="233" t="s">
        <v>332</v>
      </c>
    </row>
    <row r="19" spans="1:13" x14ac:dyDescent="0.3">
      <c r="A19" s="235"/>
      <c r="B19" s="234"/>
      <c r="C19" s="235"/>
      <c r="D19" s="235"/>
      <c r="E19" s="235"/>
      <c r="F19" s="366"/>
      <c r="G19" s="366"/>
      <c r="H19" s="366"/>
      <c r="I19" s="233"/>
      <c r="J19" s="233"/>
      <c r="K19" s="233"/>
      <c r="L19" s="236"/>
      <c r="M19" s="233"/>
    </row>
    <row r="20" spans="1:13" x14ac:dyDescent="0.3">
      <c r="A20" s="235"/>
      <c r="B20" s="234"/>
      <c r="C20" s="235"/>
      <c r="D20" s="235"/>
      <c r="E20" s="235"/>
      <c r="F20" s="366"/>
      <c r="G20" s="366"/>
      <c r="H20" s="366"/>
      <c r="I20" s="233"/>
      <c r="J20" s="233"/>
      <c r="K20" s="233"/>
      <c r="L20" s="236"/>
      <c r="M20" s="233"/>
    </row>
    <row r="21" spans="1:13" x14ac:dyDescent="0.3">
      <c r="A21" s="235"/>
      <c r="B21" s="234"/>
      <c r="C21" s="235"/>
      <c r="D21" s="235"/>
      <c r="E21" s="235"/>
      <c r="F21" s="366"/>
      <c r="G21" s="366"/>
      <c r="H21" s="366"/>
      <c r="I21" s="233"/>
      <c r="J21" s="233"/>
      <c r="K21" s="233"/>
      <c r="L21" s="236"/>
      <c r="M21" s="233"/>
    </row>
    <row r="22" spans="1:13" x14ac:dyDescent="0.3">
      <c r="A22" s="235"/>
      <c r="B22" s="234"/>
      <c r="C22" s="235"/>
      <c r="D22" s="235"/>
      <c r="E22" s="235"/>
      <c r="F22" s="366"/>
      <c r="G22" s="366"/>
      <c r="H22" s="366"/>
      <c r="I22" s="233"/>
      <c r="J22" s="233"/>
      <c r="K22" s="233"/>
      <c r="L22" s="236"/>
      <c r="M22" s="233"/>
    </row>
    <row r="23" spans="1:13" x14ac:dyDescent="0.3">
      <c r="A23" s="235"/>
      <c r="B23" s="234"/>
      <c r="C23" s="235"/>
      <c r="D23" s="235"/>
      <c r="E23" s="235"/>
      <c r="F23" s="366"/>
      <c r="G23" s="366"/>
      <c r="H23" s="366"/>
      <c r="I23" s="233"/>
      <c r="J23" s="233"/>
      <c r="K23" s="233"/>
      <c r="L23" s="236"/>
      <c r="M23" s="233"/>
    </row>
    <row r="24" spans="1:13" x14ac:dyDescent="0.3">
      <c r="A24" s="235"/>
      <c r="B24" s="234"/>
      <c r="C24" s="235"/>
      <c r="D24" s="235"/>
      <c r="E24" s="235"/>
      <c r="F24" s="366"/>
      <c r="G24" s="366"/>
      <c r="H24" s="366"/>
      <c r="I24" s="233"/>
      <c r="J24" s="233"/>
      <c r="K24" s="233"/>
      <c r="L24" s="236"/>
      <c r="M24" s="233"/>
    </row>
    <row r="25" spans="1:13" x14ac:dyDescent="0.3">
      <c r="A25" s="235"/>
      <c r="B25" s="234"/>
      <c r="C25" s="235"/>
      <c r="D25" s="235"/>
      <c r="E25" s="235"/>
      <c r="F25" s="366"/>
      <c r="G25" s="366"/>
      <c r="H25" s="366"/>
      <c r="I25" s="233"/>
      <c r="J25" s="233"/>
      <c r="K25" s="233"/>
      <c r="L25" s="236"/>
      <c r="M25" s="233"/>
    </row>
    <row r="26" spans="1:13" x14ac:dyDescent="0.3">
      <c r="A26" s="235"/>
      <c r="B26" s="234"/>
      <c r="C26" s="235"/>
      <c r="D26" s="235"/>
      <c r="E26" s="235"/>
      <c r="F26" s="366"/>
      <c r="G26" s="366"/>
      <c r="H26" s="366"/>
      <c r="I26" s="233"/>
      <c r="J26" s="233"/>
      <c r="K26" s="233"/>
      <c r="L26" s="236"/>
      <c r="M26" s="233"/>
    </row>
    <row r="27" spans="1:13" x14ac:dyDescent="0.3">
      <c r="A27" s="235"/>
      <c r="B27" s="234"/>
      <c r="C27" s="235"/>
      <c r="D27" s="235"/>
      <c r="E27" s="235"/>
      <c r="F27" s="366"/>
      <c r="G27" s="366"/>
      <c r="H27" s="366"/>
      <c r="I27" s="233"/>
      <c r="J27" s="233"/>
      <c r="K27" s="233"/>
      <c r="L27" s="236"/>
      <c r="M27" s="233"/>
    </row>
  </sheetData>
  <sheetProtection algorithmName="SHA-512" hashValue="ElFs4CvMhtF0Rns9MD7es8MM9d6z/T1F3VkO43ri8R5i+QF87QLJaS738cgZLcldRIG0m5aIH66Bo8bvTGjTmQ==" saltValue="fkJLT/yD4MTYhXiE7XMg6A==" spinCount="100000" sheet="1" objects="1" scenarios="1"/>
  <mergeCells count="32">
    <mergeCell ref="F25:H25"/>
    <mergeCell ref="F26:H26"/>
    <mergeCell ref="F27:H27"/>
    <mergeCell ref="I4:K4"/>
    <mergeCell ref="L4:L5"/>
    <mergeCell ref="F15:H15"/>
    <mergeCell ref="F14:H14"/>
    <mergeCell ref="F16:H16"/>
    <mergeCell ref="F23:H23"/>
    <mergeCell ref="F24:H24"/>
    <mergeCell ref="M4:M5"/>
    <mergeCell ref="F6:H6"/>
    <mergeCell ref="F22:H22"/>
    <mergeCell ref="F8:H8"/>
    <mergeCell ref="F9:H9"/>
    <mergeCell ref="F10:H10"/>
    <mergeCell ref="F11:H11"/>
    <mergeCell ref="F12:H12"/>
    <mergeCell ref="F13:H13"/>
    <mergeCell ref="F17:H17"/>
    <mergeCell ref="F18:H18"/>
    <mergeCell ref="F19:H19"/>
    <mergeCell ref="F20:H20"/>
    <mergeCell ref="F21:H21"/>
    <mergeCell ref="F7:H7"/>
    <mergeCell ref="F4:H5"/>
    <mergeCell ref="A1:B1"/>
    <mergeCell ref="C1:D1"/>
    <mergeCell ref="A2:B2"/>
    <mergeCell ref="A4:A5"/>
    <mergeCell ref="B4:B5"/>
    <mergeCell ref="C4:E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Z251"/>
  <sheetViews>
    <sheetView showGridLines="0" zoomScaleNormal="100" workbookViewId="0">
      <selection activeCell="E25" sqref="E25"/>
    </sheetView>
  </sheetViews>
  <sheetFormatPr defaultRowHeight="15.6" x14ac:dyDescent="0.3"/>
  <cols>
    <col min="1" max="1" width="5.19921875" customWidth="1"/>
    <col min="2" max="2" width="15.69921875" customWidth="1"/>
    <col min="3" max="3" width="11.19921875" customWidth="1"/>
    <col min="4" max="4" width="14.8984375" customWidth="1"/>
    <col min="5" max="5" width="11.59765625" customWidth="1"/>
    <col min="6" max="6" width="11.19921875" customWidth="1"/>
    <col min="7" max="7" width="12.19921875" customWidth="1"/>
    <col min="8" max="8" width="10.5" customWidth="1"/>
    <col min="9" max="9" width="3.6992187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59" t="s">
        <v>232</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6</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63</v>
      </c>
      <c r="D23" s="450"/>
      <c r="E23" s="178"/>
      <c r="F23" s="179"/>
      <c r="G23" s="174">
        <f t="shared" si="0"/>
        <v>0</v>
      </c>
      <c r="H23" s="263" t="str">
        <f t="shared" si="1"/>
        <v/>
      </c>
      <c r="I23" s="5"/>
    </row>
    <row r="24" spans="1:23" ht="15" customHeight="1" x14ac:dyDescent="0.3">
      <c r="A24" s="5"/>
      <c r="B24" s="43"/>
      <c r="C24" s="449" t="s">
        <v>344</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Ff5SjSLRVUzkkLefqmj7jF2+DYfU3rYlHT2rkkwHyr5QBuIV/jCASIM5O2iZs4Fim1xf+T2vscU/0AfpKY+wSA==" saltValue="yOAK7V8okzVGcVvgcvHrpg==" spinCount="100000" sheet="1" selectLockedCells="1"/>
  <mergeCells count="138">
    <mergeCell ref="C221:D222"/>
    <mergeCell ref="C223:D223"/>
    <mergeCell ref="C224:D224"/>
    <mergeCell ref="C225:D225"/>
    <mergeCell ref="C227:H227"/>
    <mergeCell ref="C215:D215"/>
    <mergeCell ref="C27:D27"/>
    <mergeCell ref="G239:H239"/>
    <mergeCell ref="C228:D228"/>
    <mergeCell ref="C229:D229"/>
    <mergeCell ref="F229:G229"/>
    <mergeCell ref="C231:E231"/>
    <mergeCell ref="C232:H232"/>
    <mergeCell ref="F235:F238"/>
    <mergeCell ref="G235:H238"/>
    <mergeCell ref="C220:D220"/>
    <mergeCell ref="C181:E181"/>
    <mergeCell ref="C182:H182"/>
    <mergeCell ref="F185:F188"/>
    <mergeCell ref="G185:H188"/>
    <mergeCell ref="G189:H189"/>
    <mergeCell ref="D205:G205"/>
    <mergeCell ref="C212:H212"/>
    <mergeCell ref="C131:E131"/>
    <mergeCell ref="B216:B219"/>
    <mergeCell ref="C216:D216"/>
    <mergeCell ref="G216:H216"/>
    <mergeCell ref="C217:D217"/>
    <mergeCell ref="F217:H217"/>
    <mergeCell ref="C218:D218"/>
    <mergeCell ref="F218:G218"/>
    <mergeCell ref="C219:D219"/>
    <mergeCell ref="C170:D170"/>
    <mergeCell ref="C171:D172"/>
    <mergeCell ref="C173:D173"/>
    <mergeCell ref="C174:D174"/>
    <mergeCell ref="C175:D175"/>
    <mergeCell ref="C177:H177"/>
    <mergeCell ref="C178:D178"/>
    <mergeCell ref="C179:D179"/>
    <mergeCell ref="F179:G179"/>
    <mergeCell ref="C132:H132"/>
    <mergeCell ref="F135:F138"/>
    <mergeCell ref="G135:H138"/>
    <mergeCell ref="G139:H139"/>
    <mergeCell ref="D155:G155"/>
    <mergeCell ref="C162:H162"/>
    <mergeCell ref="C165:D165"/>
    <mergeCell ref="B166:B169"/>
    <mergeCell ref="C166:D166"/>
    <mergeCell ref="G166:H166"/>
    <mergeCell ref="C167:D167"/>
    <mergeCell ref="F167:H167"/>
    <mergeCell ref="C168:D168"/>
    <mergeCell ref="F168:G168"/>
    <mergeCell ref="C169:D169"/>
    <mergeCell ref="C120:D120"/>
    <mergeCell ref="C121:D122"/>
    <mergeCell ref="C123:D123"/>
    <mergeCell ref="C124:D124"/>
    <mergeCell ref="C125:D125"/>
    <mergeCell ref="C127:H127"/>
    <mergeCell ref="C128:D128"/>
    <mergeCell ref="C129:D129"/>
    <mergeCell ref="F129:G129"/>
    <mergeCell ref="C81:E81"/>
    <mergeCell ref="C82:H82"/>
    <mergeCell ref="F85:F88"/>
    <mergeCell ref="G85:H88"/>
    <mergeCell ref="G89:H89"/>
    <mergeCell ref="D105:G105"/>
    <mergeCell ref="C112:H112"/>
    <mergeCell ref="C115:D115"/>
    <mergeCell ref="B116:B119"/>
    <mergeCell ref="C116:D116"/>
    <mergeCell ref="G116:H116"/>
    <mergeCell ref="C117:D117"/>
    <mergeCell ref="F117:H117"/>
    <mergeCell ref="C118:D118"/>
    <mergeCell ref="F118:G118"/>
    <mergeCell ref="C119:D119"/>
    <mergeCell ref="C70:D70"/>
    <mergeCell ref="C71:D72"/>
    <mergeCell ref="C73:D73"/>
    <mergeCell ref="C74:D74"/>
    <mergeCell ref="C75:D75"/>
    <mergeCell ref="C77:H77"/>
    <mergeCell ref="C78:D78"/>
    <mergeCell ref="C79:D79"/>
    <mergeCell ref="F79:G79"/>
    <mergeCell ref="C62:H62"/>
    <mergeCell ref="C65:D65"/>
    <mergeCell ref="B66:B69"/>
    <mergeCell ref="C66:D66"/>
    <mergeCell ref="G66:H66"/>
    <mergeCell ref="C67:D67"/>
    <mergeCell ref="F67:H67"/>
    <mergeCell ref="C68:D68"/>
    <mergeCell ref="F68:G68"/>
    <mergeCell ref="C69:D69"/>
    <mergeCell ref="C40:D40"/>
    <mergeCell ref="F50:G50"/>
    <mergeCell ref="D55:G55"/>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s>
  <conditionalFormatting sqref="H68">
    <cfRule type="expression" dxfId="83" priority="22">
      <formula>IF(OR(E67="Semi-Monthly",E67="Monthly"),1,0)</formula>
    </cfRule>
    <cfRule type="cellIs" dxfId="82" priority="27" stopIfTrue="1" operator="greaterThan">
      <formula>I68</formula>
    </cfRule>
    <cfRule type="cellIs" dxfId="81" priority="28" stopIfTrue="1" operator="lessThan">
      <formula>I68</formula>
    </cfRule>
  </conditionalFormatting>
  <conditionalFormatting sqref="F81">
    <cfRule type="expression" dxfId="80" priority="23" stopIfTrue="1">
      <formula>IF(D57="Pay Stubs",IF(OR(E79="Semi-monthly",E79="Monthly"),1,0),0)</formula>
    </cfRule>
    <cfRule type="cellIs" dxfId="79" priority="25" stopIfTrue="1" operator="greaterThan">
      <formula>$G$131</formula>
    </cfRule>
  </conditionalFormatting>
  <conditionalFormatting sqref="C81:E81">
    <cfRule type="expression" dxfId="78" priority="24" stopIfTrue="1">
      <formula>IF(OR(E79="Monthly",E79="Semi-monthly"),"TRUE","FALSE")</formula>
    </cfRule>
    <cfRule type="cellIs" dxfId="77" priority="26" stopIfTrue="1" operator="equal">
      <formula>"Payroll Frequency changed, delete value in F129"</formula>
    </cfRule>
  </conditionalFormatting>
  <conditionalFormatting sqref="F131">
    <cfRule type="expression" dxfId="76" priority="18" stopIfTrue="1">
      <formula>IF(D107="Pay Stubs",IF(OR(E129="Semi-monthly",E129="Monthly"),1,0),0)</formula>
    </cfRule>
    <cfRule type="cellIs" dxfId="75" priority="20" stopIfTrue="1" operator="greaterThan">
      <formula>$G$131</formula>
    </cfRule>
  </conditionalFormatting>
  <conditionalFormatting sqref="C131:E131">
    <cfRule type="expression" dxfId="74" priority="19" stopIfTrue="1">
      <formula>IF(OR(E129="Monthly",E129="Semi-monthly"),"TRUE","FALSE")</formula>
    </cfRule>
    <cfRule type="cellIs" dxfId="73" priority="21" stopIfTrue="1" operator="equal">
      <formula>"Payroll Frequency changed, delete value in F129"</formula>
    </cfRule>
  </conditionalFormatting>
  <conditionalFormatting sqref="F181">
    <cfRule type="expression" dxfId="72" priority="14" stopIfTrue="1">
      <formula>IF(D157="Pay Stubs",IF(OR(E179="Semi-monthly",E179="Monthly"),1,0),0)</formula>
    </cfRule>
    <cfRule type="cellIs" dxfId="71" priority="16" stopIfTrue="1" operator="greaterThan">
      <formula>$G$131</formula>
    </cfRule>
  </conditionalFormatting>
  <conditionalFormatting sqref="C181:E181">
    <cfRule type="expression" dxfId="70" priority="15" stopIfTrue="1">
      <formula>IF(OR(E179="Monthly",E179="Semi-monthly"),"TRUE","FALSE")</formula>
    </cfRule>
    <cfRule type="cellIs" dxfId="69" priority="17" stopIfTrue="1" operator="equal">
      <formula>"Payroll Frequency changed, delete value in F129"</formula>
    </cfRule>
  </conditionalFormatting>
  <conditionalFormatting sqref="F231">
    <cfRule type="expression" dxfId="68" priority="10" stopIfTrue="1">
      <formula>IF(D207="Pay Stubs",IF(OR(E229="Semi-monthly",E229="Monthly"),1,0),0)</formula>
    </cfRule>
    <cfRule type="cellIs" dxfId="67" priority="12" stopIfTrue="1" operator="greaterThan">
      <formula>$G$131</formula>
    </cfRule>
  </conditionalFormatting>
  <conditionalFormatting sqref="C231:E231">
    <cfRule type="expression" dxfId="66" priority="11" stopIfTrue="1">
      <formula>IF(OR(E229="Monthly",E229="Semi-monthly"),"TRUE","FALSE")</formula>
    </cfRule>
    <cfRule type="cellIs" dxfId="65" priority="13" stopIfTrue="1" operator="equal">
      <formula>"Payroll Frequency changed, delete value in F129"</formula>
    </cfRule>
  </conditionalFormatting>
  <conditionalFormatting sqref="H118">
    <cfRule type="expression" dxfId="64" priority="7">
      <formula>IF(OR(E117="Semi-Monthly",E117="Monthly"),1,0)</formula>
    </cfRule>
    <cfRule type="cellIs" dxfId="63" priority="8" stopIfTrue="1" operator="greaterThan">
      <formula>I118</formula>
    </cfRule>
    <cfRule type="cellIs" dxfId="62" priority="9" stopIfTrue="1" operator="lessThan">
      <formula>I118</formula>
    </cfRule>
  </conditionalFormatting>
  <conditionalFormatting sqref="H168">
    <cfRule type="expression" dxfId="61" priority="4">
      <formula>IF(OR(E167="Semi-Monthly",E167="Monthly"),1,0)</formula>
    </cfRule>
    <cfRule type="cellIs" dxfId="60" priority="5" stopIfTrue="1" operator="greaterThan">
      <formula>I168</formula>
    </cfRule>
    <cfRule type="cellIs" dxfId="59" priority="6" stopIfTrue="1" operator="lessThan">
      <formula>I168</formula>
    </cfRule>
  </conditionalFormatting>
  <conditionalFormatting sqref="H218">
    <cfRule type="expression" dxfId="58" priority="1">
      <formula>IF(OR(E217="Semi-Monthly",E217="Monthly"),1,0)</formula>
    </cfRule>
    <cfRule type="cellIs" dxfId="57" priority="2" stopIfTrue="1" operator="greaterThan">
      <formula>I218</formula>
    </cfRule>
    <cfRule type="cellIs" dxfId="56" priority="3" stopIfTrue="1" operator="lessThan">
      <formula>I218</formula>
    </cfRule>
  </conditionalFormatting>
  <dataValidations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900-000000000000}"/>
    <dataValidation allowBlank="1" showInputMessage="1" showErrorMessage="1" prompt="Include vacation, holiday and sick time in regular/base hours.  " sqref="B88 B138 B188 B238" xr:uid="{00000000-0002-0000-0900-000001000000}"/>
    <dataValidation allowBlank="1" showInputMessage="1" showErrorMessage="1" prompt="Include vacation, holiday and sick pay in Base Pay." sqref="B90 B140 B190 B240" xr:uid="{00000000-0002-0000-0900-000002000000}"/>
    <dataValidation allowBlank="1" showInputMessage="1" showErrorMessage="1" prompt="It is important to determine the pay schedule to accurately calculate pay periods to date." sqref="C81:E81 C181:E181 F68:G68 F118:G118 C131:E131 F168:G168 C231:E231 F218:G218" xr:uid="{00000000-0002-0000-0900-000003000000}"/>
    <dataValidation allowBlank="1" showInputMessage="1" showErrorMessage="1" prompt="Count full weeks from off season start date to off season end date indicated on VOE." sqref="C29:D29" xr:uid="{00000000-0002-0000-0900-000004000000}"/>
    <dataValidation type="list" allowBlank="1" showInputMessage="1" showErrorMessage="1" sqref="H29" xr:uid="{00000000-0002-0000-0900-000005000000}">
      <formula1>"No, Yes"</formula1>
    </dataValidation>
    <dataValidation allowBlank="1" showInputMessage="1" showErrorMessage="1" prompt="Enter the Household Member Number (1-15) from the Household Summary Tab." sqref="D5" xr:uid="{00000000-0002-0000-0900-000006000000}"/>
    <dataValidation allowBlank="1" showInputMessage="1" showErrorMessage="1" prompt="If unknown enter Weekly." sqref="C167:D167 C67:D67 C117:D117 C217:D217" xr:uid="{00000000-0002-0000-0900-000007000000}"/>
    <dataValidation allowBlank="1" showInputMessage="1" showErrorMessage="1" prompt="If blank, worksheet calculation assumes the person was employed at position prior to January 1 of the income documentation year." sqref="C209 C109 C159 C59" xr:uid="{00000000-0002-0000-0900-000008000000}"/>
    <dataValidation allowBlank="1" showInputMessage="1" showErrorMessage="1" prompt="Enter the type of income documentation used to qualify the household." sqref="C207 C107 C157 C57" xr:uid="{00000000-0002-0000-0900-000009000000}"/>
    <dataValidation allowBlank="1" showInputMessage="1" showErrorMessage="1" prompt="If Thru Date is not provided, enter the date the VOE was signed." sqref="C168:D168 C68:D68 C118:D118 C218:D218" xr:uid="{00000000-0002-0000-0900-00000A000000}"/>
    <dataValidation type="list" allowBlank="1" showInputMessage="1" showErrorMessage="1" sqref="D207 D107 D157 D57" xr:uid="{00000000-0002-0000-0900-00000B000000}">
      <formula1>"VOE, Pay Stubs"</formula1>
    </dataValidation>
    <dataValidation showDropDown="1" showInputMessage="1" showErrorMessage="1" sqref="G157:G158 G207:G208 G107:G108 G57:G58" xr:uid="{00000000-0002-0000-0900-00000C000000}"/>
    <dataValidation allowBlank="1" showInputMessage="1" showErrorMessage="1" prompt="If a range of hours is indicated on the VOE, enter the high end of the range." sqref="C165:D165 C33:D33 C65:D65 C115:D115 C215:D215" xr:uid="{00000000-0002-0000-0900-00000D000000}"/>
    <dataValidation type="list" allowBlank="1" showInputMessage="1" showErrorMessage="1" error="Please delete the entry and select a schedule from the drop down list." sqref="E179 E167 E79 E67 E129 E117 E229 E217" xr:uid="{00000000-0002-0000-0900-00000E000000}">
      <formula1>"Weekly, Bi-Weekly, Semi-Monthly, Monthly"</formula1>
    </dataValidation>
    <dataValidation type="whole" allowBlank="1" showInputMessage="1" showErrorMessage="1" sqref="F81 F181 H68 H118 F131 H168 F231 H218" xr:uid="{00000000-0002-0000-0900-00000F000000}">
      <formula1>0</formula1>
      <formula2>24</formula2>
    </dataValidation>
    <dataValidation type="list" allowBlank="1" showInputMessage="1" showErrorMessage="1" sqref="G189:H189 G166:H166 G89:H89 G66:H66 G139:H139 G116:H116 G239:H239 G216:H216" xr:uid="{00000000-0002-0000-09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900-000011000000}">
      <formula1>0</formula1>
      <formula2>D31</formula2>
    </dataValidation>
    <dataValidation type="whole" operator="lessThanOrEqual" allowBlank="1" showInputMessage="1" showErrorMessage="1" error="Weeks Employed to Date can not exceed Weeks Employed in Calendar Year." sqref="E32" xr:uid="{00000000-0002-0000-09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9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900-000014000000}">
      <formula1>$E$57=1</formula1>
    </dataValidation>
    <dataValidation allowBlank="1" showInputMessage="1" showErrorMessage="1" errorTitle="Missing Information" error="Verification and hire date must be indicated above before income can be entered." sqref="E73 E173 E123 E223" xr:uid="{00000000-0002-0000-0900-000015000000}"/>
  </dataValidations>
  <pageMargins left="0.25" right="0.25" top="0.5" bottom="0.5" header="0.3" footer="0.3"/>
  <pageSetup orientation="portrait" blackAndWhite="1" errors="blank" r:id="rId1"/>
  <headerFooter>
    <oddFooter>&amp;R&amp;8January 2016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Z251"/>
  <sheetViews>
    <sheetView showGridLines="0" zoomScaleNormal="100" workbookViewId="0">
      <selection activeCell="E19" sqref="E19"/>
    </sheetView>
  </sheetViews>
  <sheetFormatPr defaultRowHeight="15.6" x14ac:dyDescent="0.3"/>
  <cols>
    <col min="1" max="1" width="5.19921875" customWidth="1"/>
    <col min="2" max="2" width="15.69921875" customWidth="1"/>
    <col min="3" max="3" width="11.19921875" customWidth="1"/>
    <col min="4" max="4" width="15.09765625" customWidth="1"/>
    <col min="5" max="5" width="11.59765625" customWidth="1"/>
    <col min="6" max="6" width="11.19921875" customWidth="1"/>
    <col min="7" max="7" width="12.19921875" customWidth="1"/>
    <col min="8" max="8" width="10.59765625" customWidth="1"/>
    <col min="9" max="9" width="3.6992187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59" t="s">
        <v>234</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7</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337</v>
      </c>
      <c r="D23" s="450"/>
      <c r="E23" s="178"/>
      <c r="F23" s="179"/>
      <c r="G23" s="174">
        <f t="shared" si="0"/>
        <v>0</v>
      </c>
      <c r="H23" s="263" t="str">
        <f t="shared" si="1"/>
        <v/>
      </c>
      <c r="I23" s="5"/>
    </row>
    <row r="24" spans="1:23" ht="15" customHeight="1" x14ac:dyDescent="0.3">
      <c r="A24" s="5"/>
      <c r="B24" s="43"/>
      <c r="C24" s="449" t="s">
        <v>343</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H117",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rOCCev/XECMit4DbIe/DAFuYZrobhEfJ8jl5SBc/Z+AoH8r32TO+r/CL+8At+4WlAvee2i10TGwdlWQrldmruw==" saltValue="vSzklJwLONTjPkIJMAprbg==" spinCount="100000" sheet="1" selectLockedCells="1"/>
  <mergeCells count="138">
    <mergeCell ref="C221:D222"/>
    <mergeCell ref="C223:D223"/>
    <mergeCell ref="C224:D224"/>
    <mergeCell ref="C225:D225"/>
    <mergeCell ref="C227:H227"/>
    <mergeCell ref="C215:D215"/>
    <mergeCell ref="C27:D27"/>
    <mergeCell ref="G239:H239"/>
    <mergeCell ref="C228:D228"/>
    <mergeCell ref="C229:D229"/>
    <mergeCell ref="F229:G229"/>
    <mergeCell ref="C231:E231"/>
    <mergeCell ref="C232:H232"/>
    <mergeCell ref="F235:F238"/>
    <mergeCell ref="G235:H238"/>
    <mergeCell ref="C220:D220"/>
    <mergeCell ref="C181:E181"/>
    <mergeCell ref="C182:H182"/>
    <mergeCell ref="F185:F188"/>
    <mergeCell ref="G185:H188"/>
    <mergeCell ref="G189:H189"/>
    <mergeCell ref="D205:G205"/>
    <mergeCell ref="C212:H212"/>
    <mergeCell ref="C131:E131"/>
    <mergeCell ref="B216:B219"/>
    <mergeCell ref="C216:D216"/>
    <mergeCell ref="G216:H216"/>
    <mergeCell ref="C217:D217"/>
    <mergeCell ref="F217:H217"/>
    <mergeCell ref="C218:D218"/>
    <mergeCell ref="F218:G218"/>
    <mergeCell ref="C219:D219"/>
    <mergeCell ref="C170:D170"/>
    <mergeCell ref="C171:D172"/>
    <mergeCell ref="C173:D173"/>
    <mergeCell ref="C174:D174"/>
    <mergeCell ref="C175:D175"/>
    <mergeCell ref="C177:H177"/>
    <mergeCell ref="C178:D178"/>
    <mergeCell ref="C179:D179"/>
    <mergeCell ref="F179:G179"/>
    <mergeCell ref="C132:H132"/>
    <mergeCell ref="F135:F138"/>
    <mergeCell ref="G135:H138"/>
    <mergeCell ref="G139:H139"/>
    <mergeCell ref="D155:G155"/>
    <mergeCell ref="C162:H162"/>
    <mergeCell ref="C165:D165"/>
    <mergeCell ref="B166:B169"/>
    <mergeCell ref="C166:D166"/>
    <mergeCell ref="G166:H166"/>
    <mergeCell ref="C167:D167"/>
    <mergeCell ref="F167:H167"/>
    <mergeCell ref="C168:D168"/>
    <mergeCell ref="F168:G168"/>
    <mergeCell ref="C169:D169"/>
    <mergeCell ref="C120:D120"/>
    <mergeCell ref="C121:D122"/>
    <mergeCell ref="C123:D123"/>
    <mergeCell ref="C124:D124"/>
    <mergeCell ref="C125:D125"/>
    <mergeCell ref="C127:H127"/>
    <mergeCell ref="C128:D128"/>
    <mergeCell ref="C129:D129"/>
    <mergeCell ref="F129:G129"/>
    <mergeCell ref="C81:E81"/>
    <mergeCell ref="C82:H82"/>
    <mergeCell ref="F85:F88"/>
    <mergeCell ref="G85:H88"/>
    <mergeCell ref="G89:H89"/>
    <mergeCell ref="D105:G105"/>
    <mergeCell ref="C112:H112"/>
    <mergeCell ref="C115:D115"/>
    <mergeCell ref="B116:B119"/>
    <mergeCell ref="C116:D116"/>
    <mergeCell ref="G116:H116"/>
    <mergeCell ref="C117:D117"/>
    <mergeCell ref="F117:H117"/>
    <mergeCell ref="C118:D118"/>
    <mergeCell ref="F118:G118"/>
    <mergeCell ref="C119:D119"/>
    <mergeCell ref="C70:D70"/>
    <mergeCell ref="C71:D72"/>
    <mergeCell ref="C73:D73"/>
    <mergeCell ref="C74:D74"/>
    <mergeCell ref="C75:D75"/>
    <mergeCell ref="C77:H77"/>
    <mergeCell ref="C78:D78"/>
    <mergeCell ref="C79:D79"/>
    <mergeCell ref="F79:G79"/>
    <mergeCell ref="C62:H62"/>
    <mergeCell ref="C65:D65"/>
    <mergeCell ref="B66:B69"/>
    <mergeCell ref="C66:D66"/>
    <mergeCell ref="G66:H66"/>
    <mergeCell ref="C67:D67"/>
    <mergeCell ref="F67:H67"/>
    <mergeCell ref="C68:D68"/>
    <mergeCell ref="F68:G68"/>
    <mergeCell ref="C69:D69"/>
    <mergeCell ref="C40:D40"/>
    <mergeCell ref="F50:G50"/>
    <mergeCell ref="D55:G55"/>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s>
  <conditionalFormatting sqref="H68">
    <cfRule type="expression" dxfId="55" priority="22">
      <formula>IF(OR(E67="Semi-Monthly",E67="Monthly"),1,0)</formula>
    </cfRule>
    <cfRule type="cellIs" dxfId="54" priority="27" stopIfTrue="1" operator="greaterThan">
      <formula>I68</formula>
    </cfRule>
    <cfRule type="cellIs" dxfId="53" priority="28" stopIfTrue="1" operator="lessThan">
      <formula>I68</formula>
    </cfRule>
  </conditionalFormatting>
  <conditionalFormatting sqref="F81">
    <cfRule type="expression" dxfId="52" priority="23" stopIfTrue="1">
      <formula>IF(D57="Pay Stubs",IF(OR(E79="Semi-monthly",E79="Monthly"),1,0),0)</formula>
    </cfRule>
    <cfRule type="cellIs" dxfId="51" priority="25" stopIfTrue="1" operator="greaterThan">
      <formula>$G$131</formula>
    </cfRule>
  </conditionalFormatting>
  <conditionalFormatting sqref="C81:E81">
    <cfRule type="expression" dxfId="50" priority="24" stopIfTrue="1">
      <formula>IF(OR(E79="Monthly",E79="Semi-monthly"),"TRUE","FALSE")</formula>
    </cfRule>
    <cfRule type="cellIs" dxfId="49" priority="26" stopIfTrue="1" operator="equal">
      <formula>"Payroll Frequency changed, delete value in F129"</formula>
    </cfRule>
  </conditionalFormatting>
  <conditionalFormatting sqref="F131">
    <cfRule type="expression" dxfId="48" priority="18" stopIfTrue="1">
      <formula>IF(D107="Pay Stubs",IF(OR(E129="Semi-monthly",E129="Monthly"),1,0),0)</formula>
    </cfRule>
    <cfRule type="cellIs" dxfId="47" priority="20" stopIfTrue="1" operator="greaterThan">
      <formula>$G$131</formula>
    </cfRule>
  </conditionalFormatting>
  <conditionalFormatting sqref="C131:E131">
    <cfRule type="expression" dxfId="46" priority="19" stopIfTrue="1">
      <formula>IF(OR(E129="Monthly",E129="Semi-monthly"),"TRUE","FALSE")</formula>
    </cfRule>
    <cfRule type="cellIs" dxfId="45" priority="21" stopIfTrue="1" operator="equal">
      <formula>"Payroll Frequency changed, delete value in F129"</formula>
    </cfRule>
  </conditionalFormatting>
  <conditionalFormatting sqref="F181">
    <cfRule type="expression" dxfId="44" priority="14" stopIfTrue="1">
      <formula>IF(D157="Pay Stubs",IF(OR(E179="Semi-monthly",E179="Monthly"),1,0),0)</formula>
    </cfRule>
    <cfRule type="cellIs" dxfId="43" priority="16" stopIfTrue="1" operator="greaterThan">
      <formula>$G$131</formula>
    </cfRule>
  </conditionalFormatting>
  <conditionalFormatting sqref="C181:E181">
    <cfRule type="expression" dxfId="42" priority="15" stopIfTrue="1">
      <formula>IF(OR(E179="Monthly",E179="Semi-monthly"),"TRUE","FALSE")</formula>
    </cfRule>
    <cfRule type="cellIs" dxfId="41" priority="17" stopIfTrue="1" operator="equal">
      <formula>"Payroll Frequency changed, delete value in F129"</formula>
    </cfRule>
  </conditionalFormatting>
  <conditionalFormatting sqref="F231">
    <cfRule type="expression" dxfId="40" priority="10" stopIfTrue="1">
      <formula>IF(D207="Pay Stubs",IF(OR(E229="Semi-monthly",E229="Monthly"),1,0),0)</formula>
    </cfRule>
    <cfRule type="cellIs" dxfId="39" priority="12" stopIfTrue="1" operator="greaterThan">
      <formula>$G$131</formula>
    </cfRule>
  </conditionalFormatting>
  <conditionalFormatting sqref="C231:E231">
    <cfRule type="expression" dxfId="38" priority="11" stopIfTrue="1">
      <formula>IF(OR(E229="Monthly",E229="Semi-monthly"),"TRUE","FALSE")</formula>
    </cfRule>
    <cfRule type="cellIs" dxfId="37" priority="13" stopIfTrue="1" operator="equal">
      <formula>"Payroll Frequency changed, delete value in F129"</formula>
    </cfRule>
  </conditionalFormatting>
  <conditionalFormatting sqref="H118">
    <cfRule type="expression" dxfId="36" priority="7">
      <formula>IF(OR(E117="Semi-Monthly",E117="Monthly"),1,0)</formula>
    </cfRule>
    <cfRule type="cellIs" dxfId="35" priority="8" stopIfTrue="1" operator="greaterThan">
      <formula>I118</formula>
    </cfRule>
    <cfRule type="cellIs" dxfId="34" priority="9" stopIfTrue="1" operator="lessThan">
      <formula>I118</formula>
    </cfRule>
  </conditionalFormatting>
  <conditionalFormatting sqref="H168">
    <cfRule type="expression" dxfId="33" priority="4">
      <formula>IF(OR(E167="Semi-Monthly",E167="Monthly"),1,0)</formula>
    </cfRule>
    <cfRule type="cellIs" dxfId="32" priority="5" stopIfTrue="1" operator="greaterThan">
      <formula>I168</formula>
    </cfRule>
    <cfRule type="cellIs" dxfId="31" priority="6" stopIfTrue="1" operator="lessThan">
      <formula>I168</formula>
    </cfRule>
  </conditionalFormatting>
  <conditionalFormatting sqref="H218">
    <cfRule type="expression" dxfId="30" priority="1">
      <formula>IF(OR(E217="Semi-Monthly",E217="Monthly"),1,0)</formula>
    </cfRule>
    <cfRule type="cellIs" dxfId="29" priority="2" stopIfTrue="1" operator="greaterThan">
      <formula>I218</formula>
    </cfRule>
    <cfRule type="cellIs" dxfId="28" priority="3" stopIfTrue="1" operator="lessThan">
      <formula>I218</formula>
    </cfRule>
  </conditionalFormatting>
  <dataValidations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A00-000000000000}"/>
    <dataValidation allowBlank="1" showInputMessage="1" showErrorMessage="1" prompt="Include vacation, holiday and sick time in regular/base hours.  " sqref="B88 B138 B188 B238" xr:uid="{00000000-0002-0000-0A00-000001000000}"/>
    <dataValidation allowBlank="1" showInputMessage="1" showErrorMessage="1" prompt="Include vacation, holiday and sick pay in Base Pay." sqref="B90 B140 B190 B240" xr:uid="{00000000-0002-0000-0A00-000002000000}"/>
    <dataValidation allowBlank="1" showInputMessage="1" showErrorMessage="1" prompt="It is important to determine the pay schedule to accurately calculate pay periods to date." sqref="C81:E81 C181:E181 F68:G68 F118:G118 C131:E131 F168:G168 C231:E231 F218:G218" xr:uid="{00000000-0002-0000-0A00-000003000000}"/>
    <dataValidation allowBlank="1" showInputMessage="1" showErrorMessage="1" prompt="Count full weeks from off season start date to off season end date indicated on VOE." sqref="C29:D29" xr:uid="{00000000-0002-0000-0A00-000004000000}"/>
    <dataValidation type="list" allowBlank="1" showInputMessage="1" showErrorMessage="1" sqref="H29" xr:uid="{00000000-0002-0000-0A00-000005000000}">
      <formula1>"No, Yes"</formula1>
    </dataValidation>
    <dataValidation allowBlank="1" showInputMessage="1" showErrorMessage="1" prompt="Enter the Household Member Number (1-15) from the Household Summary Tab." sqref="D5" xr:uid="{00000000-0002-0000-0A00-000006000000}"/>
    <dataValidation allowBlank="1" showInputMessage="1" showErrorMessage="1" prompt="If unknown enter Weekly." sqref="C167:D167 C67:D67 C117:D117 C217:D217" xr:uid="{00000000-0002-0000-0A00-000007000000}"/>
    <dataValidation allowBlank="1" showInputMessage="1" showErrorMessage="1" prompt="If blank, worksheet calculation assumes the person was employed at position prior to January 1 of the income documentation year." sqref="C209 C109 C159 C59" xr:uid="{00000000-0002-0000-0A00-000008000000}"/>
    <dataValidation allowBlank="1" showInputMessage="1" showErrorMessage="1" prompt="Enter the type of income documentation used to qualify the household." sqref="C207 C107 C157 C57" xr:uid="{00000000-0002-0000-0A00-000009000000}"/>
    <dataValidation allowBlank="1" showInputMessage="1" showErrorMessage="1" prompt="If Thru Date is not provided, enter the date the VOE was signed." sqref="C168:D168 C68:D68 C118:D118 C218:D218" xr:uid="{00000000-0002-0000-0A00-00000A000000}"/>
    <dataValidation type="list" allowBlank="1" showInputMessage="1" showErrorMessage="1" sqref="D207 D107 D157 D57" xr:uid="{00000000-0002-0000-0A00-00000B000000}">
      <formula1>"VOE, Pay Stubs"</formula1>
    </dataValidation>
    <dataValidation showDropDown="1" showInputMessage="1" showErrorMessage="1" sqref="G157:G158 G207:G208 G107:G108 G57:G58" xr:uid="{00000000-0002-0000-0A00-00000C000000}"/>
    <dataValidation allowBlank="1" showInputMessage="1" showErrorMessage="1" prompt="If a range of hours is indicated on the VOE, enter the high end of the range." sqref="C165:D165 C33:D33 C65:D65 C115:D115 C215:D215" xr:uid="{00000000-0002-0000-0A00-00000D000000}"/>
    <dataValidation type="list" allowBlank="1" showInputMessage="1" showErrorMessage="1" error="Please delete the entry and select a schedule from the drop down list." sqref="E179 E167 E79 E67 E129 E117 E229 E217" xr:uid="{00000000-0002-0000-0A00-00000E000000}">
      <formula1>"Weekly, Bi-Weekly, Semi-Monthly, Monthly"</formula1>
    </dataValidation>
    <dataValidation type="whole" allowBlank="1" showInputMessage="1" showErrorMessage="1" sqref="F81 F181 H68 H118 F131 H168 F231 H218" xr:uid="{00000000-0002-0000-0A00-00000F000000}">
      <formula1>0</formula1>
      <formula2>24</formula2>
    </dataValidation>
    <dataValidation type="list" allowBlank="1" showInputMessage="1" showErrorMessage="1" sqref="G189:H189 G166:H166 G89:H89 G66:H66 G139:H139 G116:H116 G239:H239 G216:H216" xr:uid="{00000000-0002-0000-0A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A00-000011000000}">
      <formula1>0</formula1>
      <formula2>D31</formula2>
    </dataValidation>
    <dataValidation type="whole" operator="lessThanOrEqual" allowBlank="1" showInputMessage="1" showErrorMessage="1" error="Weeks Employed to Date can not exceed Weeks Employed in Calendar Year." sqref="E32" xr:uid="{00000000-0002-0000-0A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A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A00-000014000000}">
      <formula1>$E$57=1</formula1>
    </dataValidation>
    <dataValidation allowBlank="1" showInputMessage="1" showErrorMessage="1" errorTitle="Missing Information" error="Verification and hire date must be indicated above before income can be entered." sqref="E73 E173 E123 E223" xr:uid="{00000000-0002-0000-0A00-000015000000}"/>
  </dataValidations>
  <pageMargins left="0.25" right="0.25" top="0.5" bottom="0.5" header="0.3" footer="0.3"/>
  <pageSetup orientation="portrait" blackAndWhite="1" errors="blank" r:id="rId1"/>
  <headerFooter>
    <oddFooter>&amp;R&amp;8 January 2016</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Z251"/>
  <sheetViews>
    <sheetView showGridLines="0" zoomScaleNormal="100" workbookViewId="0">
      <selection activeCell="E19" sqref="E19"/>
    </sheetView>
  </sheetViews>
  <sheetFormatPr defaultRowHeight="15.6" x14ac:dyDescent="0.3"/>
  <cols>
    <col min="1" max="1" width="5.19921875" customWidth="1"/>
    <col min="2" max="2" width="15.69921875" customWidth="1"/>
    <col min="3" max="3" width="11.19921875" customWidth="1"/>
    <col min="4" max="4" width="15.19921875" customWidth="1"/>
    <col min="5" max="5" width="11.59765625" customWidth="1"/>
    <col min="6" max="6" width="11.19921875" customWidth="1"/>
    <col min="7" max="7" width="12.19921875" customWidth="1"/>
    <col min="8" max="8" width="10.59765625" customWidth="1"/>
    <col min="9" max="9" width="3.6992187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73" t="s">
        <v>235</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8</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337</v>
      </c>
      <c r="D23" s="450"/>
      <c r="E23" s="178"/>
      <c r="F23" s="179"/>
      <c r="G23" s="174">
        <f t="shared" si="0"/>
        <v>0</v>
      </c>
      <c r="H23" s="263" t="str">
        <f t="shared" si="1"/>
        <v/>
      </c>
      <c r="I23" s="5"/>
    </row>
    <row r="24" spans="1:23" ht="15" customHeight="1" x14ac:dyDescent="0.3">
      <c r="A24" s="5"/>
      <c r="B24" s="43"/>
      <c r="C24" s="449" t="s">
        <v>343</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H167",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m+mJj0RaqHv0NfBTPp4xmTqqH5Dh2kxghRTNyaoGAbr194pbIjKDFvYmJ9d+mOlV3I/M4cJ1DKZ9CrRfpGhgTA==" saltValue="HPgY/gPtWfaxSZCe4SblVQ==" spinCount="100000" sheet="1" selectLockedCells="1"/>
  <mergeCells count="138">
    <mergeCell ref="C221:D222"/>
    <mergeCell ref="C223:D223"/>
    <mergeCell ref="C224:D224"/>
    <mergeCell ref="C225:D225"/>
    <mergeCell ref="C227:H227"/>
    <mergeCell ref="C215:D215"/>
    <mergeCell ref="C27:D27"/>
    <mergeCell ref="G239:H239"/>
    <mergeCell ref="C228:D228"/>
    <mergeCell ref="C229:D229"/>
    <mergeCell ref="F229:G229"/>
    <mergeCell ref="C231:E231"/>
    <mergeCell ref="C232:H232"/>
    <mergeCell ref="F235:F238"/>
    <mergeCell ref="G235:H238"/>
    <mergeCell ref="C220:D220"/>
    <mergeCell ref="C181:E181"/>
    <mergeCell ref="C182:H182"/>
    <mergeCell ref="F185:F188"/>
    <mergeCell ref="G185:H188"/>
    <mergeCell ref="G189:H189"/>
    <mergeCell ref="D205:G205"/>
    <mergeCell ref="C212:H212"/>
    <mergeCell ref="C131:E131"/>
    <mergeCell ref="B216:B219"/>
    <mergeCell ref="C216:D216"/>
    <mergeCell ref="G216:H216"/>
    <mergeCell ref="C217:D217"/>
    <mergeCell ref="F217:H217"/>
    <mergeCell ref="C218:D218"/>
    <mergeCell ref="F218:G218"/>
    <mergeCell ref="C219:D219"/>
    <mergeCell ref="C170:D170"/>
    <mergeCell ref="C171:D172"/>
    <mergeCell ref="C173:D173"/>
    <mergeCell ref="C174:D174"/>
    <mergeCell ref="C175:D175"/>
    <mergeCell ref="C177:H177"/>
    <mergeCell ref="C178:D178"/>
    <mergeCell ref="C179:D179"/>
    <mergeCell ref="F179:G179"/>
    <mergeCell ref="C132:H132"/>
    <mergeCell ref="F135:F138"/>
    <mergeCell ref="G135:H138"/>
    <mergeCell ref="G139:H139"/>
    <mergeCell ref="D155:G155"/>
    <mergeCell ref="C162:H162"/>
    <mergeCell ref="C165:D165"/>
    <mergeCell ref="B166:B169"/>
    <mergeCell ref="C166:D166"/>
    <mergeCell ref="G166:H166"/>
    <mergeCell ref="C167:D167"/>
    <mergeCell ref="F167:H167"/>
    <mergeCell ref="C168:D168"/>
    <mergeCell ref="F168:G168"/>
    <mergeCell ref="C169:D169"/>
    <mergeCell ref="C120:D120"/>
    <mergeCell ref="C121:D122"/>
    <mergeCell ref="C123:D123"/>
    <mergeCell ref="C124:D124"/>
    <mergeCell ref="C125:D125"/>
    <mergeCell ref="C127:H127"/>
    <mergeCell ref="C128:D128"/>
    <mergeCell ref="C129:D129"/>
    <mergeCell ref="F129:G129"/>
    <mergeCell ref="C81:E81"/>
    <mergeCell ref="C82:H82"/>
    <mergeCell ref="F85:F88"/>
    <mergeCell ref="G85:H88"/>
    <mergeCell ref="G89:H89"/>
    <mergeCell ref="D105:G105"/>
    <mergeCell ref="C112:H112"/>
    <mergeCell ref="C115:D115"/>
    <mergeCell ref="B116:B119"/>
    <mergeCell ref="C116:D116"/>
    <mergeCell ref="G116:H116"/>
    <mergeCell ref="C117:D117"/>
    <mergeCell ref="F117:H117"/>
    <mergeCell ref="C118:D118"/>
    <mergeCell ref="F118:G118"/>
    <mergeCell ref="C119:D119"/>
    <mergeCell ref="C70:D70"/>
    <mergeCell ref="C71:D72"/>
    <mergeCell ref="C73:D73"/>
    <mergeCell ref="C74:D74"/>
    <mergeCell ref="C75:D75"/>
    <mergeCell ref="C77:H77"/>
    <mergeCell ref="C78:D78"/>
    <mergeCell ref="C79:D79"/>
    <mergeCell ref="F79:G79"/>
    <mergeCell ref="C62:H62"/>
    <mergeCell ref="C65:D65"/>
    <mergeCell ref="B66:B69"/>
    <mergeCell ref="C66:D66"/>
    <mergeCell ref="G66:H66"/>
    <mergeCell ref="C67:D67"/>
    <mergeCell ref="F67:H67"/>
    <mergeCell ref="C68:D68"/>
    <mergeCell ref="F68:G68"/>
    <mergeCell ref="C69:D69"/>
    <mergeCell ref="C40:D40"/>
    <mergeCell ref="F50:G50"/>
    <mergeCell ref="D55:G55"/>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s>
  <conditionalFormatting sqref="H68">
    <cfRule type="expression" dxfId="27" priority="22">
      <formula>IF(OR(E67="Semi-Monthly",E67="Monthly"),1,0)</formula>
    </cfRule>
    <cfRule type="cellIs" dxfId="26" priority="27" stopIfTrue="1" operator="greaterThan">
      <formula>I68</formula>
    </cfRule>
    <cfRule type="cellIs" dxfId="25" priority="28" stopIfTrue="1" operator="lessThan">
      <formula>I68</formula>
    </cfRule>
  </conditionalFormatting>
  <conditionalFormatting sqref="F81">
    <cfRule type="expression" dxfId="24" priority="23" stopIfTrue="1">
      <formula>IF(D57="Pay Stubs",IF(OR(E79="Semi-monthly",E79="Monthly"),1,0),0)</formula>
    </cfRule>
    <cfRule type="cellIs" dxfId="23" priority="25" stopIfTrue="1" operator="greaterThan">
      <formula>$G$131</formula>
    </cfRule>
  </conditionalFormatting>
  <conditionalFormatting sqref="C81:E81">
    <cfRule type="expression" dxfId="22" priority="24" stopIfTrue="1">
      <formula>IF(OR(E79="Monthly",E79="Semi-monthly"),"TRUE","FALSE")</formula>
    </cfRule>
    <cfRule type="cellIs" dxfId="21" priority="26" stopIfTrue="1" operator="equal">
      <formula>"Payroll Frequency changed, delete value in F129"</formula>
    </cfRule>
  </conditionalFormatting>
  <conditionalFormatting sqref="F131">
    <cfRule type="expression" dxfId="20" priority="18" stopIfTrue="1">
      <formula>IF(D107="Pay Stubs",IF(OR(E129="Semi-monthly",E129="Monthly"),1,0),0)</formula>
    </cfRule>
    <cfRule type="cellIs" dxfId="19" priority="20" stopIfTrue="1" operator="greaterThan">
      <formula>$G$131</formula>
    </cfRule>
  </conditionalFormatting>
  <conditionalFormatting sqref="C131:E131">
    <cfRule type="expression" dxfId="18" priority="19" stopIfTrue="1">
      <formula>IF(OR(E129="Monthly",E129="Semi-monthly"),"TRUE","FALSE")</formula>
    </cfRule>
    <cfRule type="cellIs" dxfId="17" priority="21" stopIfTrue="1" operator="equal">
      <formula>"Payroll Frequency changed, delete value in F129"</formula>
    </cfRule>
  </conditionalFormatting>
  <conditionalFormatting sqref="F181">
    <cfRule type="expression" dxfId="16" priority="14" stopIfTrue="1">
      <formula>IF(D157="Pay Stubs",IF(OR(E179="Semi-monthly",E179="Monthly"),1,0),0)</formula>
    </cfRule>
    <cfRule type="cellIs" dxfId="15" priority="16" stopIfTrue="1" operator="greaterThan">
      <formula>$G$131</formula>
    </cfRule>
  </conditionalFormatting>
  <conditionalFormatting sqref="C181:E181">
    <cfRule type="expression" dxfId="14" priority="15" stopIfTrue="1">
      <formula>IF(OR(E179="Monthly",E179="Semi-monthly"),"TRUE","FALSE")</formula>
    </cfRule>
    <cfRule type="cellIs" dxfId="13" priority="17" stopIfTrue="1" operator="equal">
      <formula>"Payroll Frequency changed, delete value in F129"</formula>
    </cfRule>
  </conditionalFormatting>
  <conditionalFormatting sqref="F231">
    <cfRule type="expression" dxfId="12" priority="10" stopIfTrue="1">
      <formula>IF(D207="Pay Stubs",IF(OR(E229="Semi-monthly",E229="Monthly"),1,0),0)</formula>
    </cfRule>
    <cfRule type="cellIs" dxfId="11" priority="12" stopIfTrue="1" operator="greaterThan">
      <formula>$G$131</formula>
    </cfRule>
  </conditionalFormatting>
  <conditionalFormatting sqref="C231:E231">
    <cfRule type="expression" dxfId="10" priority="11" stopIfTrue="1">
      <formula>IF(OR(E229="Monthly",E229="Semi-monthly"),"TRUE","FALSE")</formula>
    </cfRule>
    <cfRule type="cellIs" dxfId="9" priority="13" stopIfTrue="1" operator="equal">
      <formula>"Payroll Frequency changed, delete value in F129"</formula>
    </cfRule>
  </conditionalFormatting>
  <conditionalFormatting sqref="H118">
    <cfRule type="expression" dxfId="8" priority="7">
      <formula>IF(OR(E117="Semi-Monthly",E117="Monthly"),1,0)</formula>
    </cfRule>
    <cfRule type="cellIs" dxfId="7" priority="8" stopIfTrue="1" operator="greaterThan">
      <formula>I118</formula>
    </cfRule>
    <cfRule type="cellIs" dxfId="6" priority="9" stopIfTrue="1" operator="lessThan">
      <formula>I118</formula>
    </cfRule>
  </conditionalFormatting>
  <conditionalFormatting sqref="H168">
    <cfRule type="expression" dxfId="5" priority="4">
      <formula>IF(OR(E167="Semi-Monthly",E167="Monthly"),1,0)</formula>
    </cfRule>
    <cfRule type="cellIs" dxfId="4" priority="5" stopIfTrue="1" operator="greaterThan">
      <formula>I168</formula>
    </cfRule>
    <cfRule type="cellIs" dxfId="3" priority="6" stopIfTrue="1" operator="lessThan">
      <formula>I168</formula>
    </cfRule>
  </conditionalFormatting>
  <conditionalFormatting sqref="H218">
    <cfRule type="expression" dxfId="2" priority="1">
      <formula>IF(OR(E217="Semi-Monthly",E217="Monthly"),1,0)</formula>
    </cfRule>
    <cfRule type="cellIs" dxfId="1" priority="2" stopIfTrue="1" operator="greaterThan">
      <formula>I218</formula>
    </cfRule>
    <cfRule type="cellIs" dxfId="0" priority="3" stopIfTrue="1" operator="lessThan">
      <formula>I218</formula>
    </cfRule>
  </conditionalFormatting>
  <dataValidations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B00-000000000000}"/>
    <dataValidation allowBlank="1" showInputMessage="1" showErrorMessage="1" prompt="Include vacation, holiday and sick time in regular/base hours.  " sqref="B88 B138 B188 B238" xr:uid="{00000000-0002-0000-0B00-000001000000}"/>
    <dataValidation allowBlank="1" showInputMessage="1" showErrorMessage="1" prompt="Include vacation, holiday and sick pay in Base Pay." sqref="B90 B140 B190 B240" xr:uid="{00000000-0002-0000-0B00-000002000000}"/>
    <dataValidation allowBlank="1" showInputMessage="1" showErrorMessage="1" prompt="It is important to determine the pay schedule to accurately calculate pay periods to date." sqref="C81:E81 C181:E181 F68:G68 F118:G118 C131:E131 F168:G168 C231:E231 F218:G218" xr:uid="{00000000-0002-0000-0B00-000003000000}"/>
    <dataValidation allowBlank="1" showInputMessage="1" showErrorMessage="1" prompt="Count full weeks from off season start date to off season end date indicated on VOE." sqref="C29:D29" xr:uid="{00000000-0002-0000-0B00-000004000000}"/>
    <dataValidation type="list" allowBlank="1" showInputMessage="1" showErrorMessage="1" sqref="H29" xr:uid="{00000000-0002-0000-0B00-000005000000}">
      <formula1>"No, Yes"</formula1>
    </dataValidation>
    <dataValidation allowBlank="1" showInputMessage="1" showErrorMessage="1" prompt="Enter the Household Member Number (1-15) from the Household Summary Tab." sqref="D5" xr:uid="{00000000-0002-0000-0B00-000006000000}"/>
    <dataValidation allowBlank="1" showInputMessage="1" showErrorMessage="1" prompt="If unknown enter Weekly." sqref="C167:D167 C67:D67 C117:D117 C217:D217" xr:uid="{00000000-0002-0000-0B00-000007000000}"/>
    <dataValidation allowBlank="1" showInputMessage="1" showErrorMessage="1" prompt="If blank, worksheet calculation assumes the person was employed at position prior to January 1 of the income documentation year." sqref="C209 C109 C159 C59" xr:uid="{00000000-0002-0000-0B00-000008000000}"/>
    <dataValidation allowBlank="1" showInputMessage="1" showErrorMessage="1" prompt="Enter the type of income documentation used to qualify the household." sqref="C207 C107 C157 C57" xr:uid="{00000000-0002-0000-0B00-000009000000}"/>
    <dataValidation allowBlank="1" showInputMessage="1" showErrorMessage="1" prompt="If Thru Date is not provided, enter the date the VOE was signed." sqref="C168:D168 C68:D68 C118:D118 C218:D218" xr:uid="{00000000-0002-0000-0B00-00000A000000}"/>
    <dataValidation type="list" allowBlank="1" showInputMessage="1" showErrorMessage="1" sqref="D207 D107 D157 D57" xr:uid="{00000000-0002-0000-0B00-00000B000000}">
      <formula1>"VOE, Pay Stubs"</formula1>
    </dataValidation>
    <dataValidation showDropDown="1" showInputMessage="1" showErrorMessage="1" sqref="G157:G158 G207:G208 G107:G108 G57:G58" xr:uid="{00000000-0002-0000-0B00-00000C000000}"/>
    <dataValidation allowBlank="1" showInputMessage="1" showErrorMessage="1" prompt="If a range of hours is indicated on the VOE, enter the high end of the range." sqref="C165:D165 C33:D33 C65:D65 C115:D115 C215:D215" xr:uid="{00000000-0002-0000-0B00-00000D000000}"/>
    <dataValidation type="list" allowBlank="1" showInputMessage="1" showErrorMessage="1" error="Please delete the entry and select a schedule from the drop down list." sqref="E179 E167 E79 E67 E129 E117 E229 E217" xr:uid="{00000000-0002-0000-0B00-00000E000000}">
      <formula1>"Weekly, Bi-Weekly, Semi-Monthly, Monthly"</formula1>
    </dataValidation>
    <dataValidation type="whole" allowBlank="1" showInputMessage="1" showErrorMessage="1" sqref="F81 F181 H68 H118 F131 H168 F231 H218" xr:uid="{00000000-0002-0000-0B00-00000F000000}">
      <formula1>0</formula1>
      <formula2>24</formula2>
    </dataValidation>
    <dataValidation type="list" allowBlank="1" showInputMessage="1" showErrorMessage="1" sqref="G189:H189 G166:H166 G89:H89 G66:H66 G139:H139 G116:H116 G239:H239 G216:H216" xr:uid="{00000000-0002-0000-0B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B00-000011000000}">
      <formula1>0</formula1>
      <formula2>D31</formula2>
    </dataValidation>
    <dataValidation type="whole" operator="lessThanOrEqual" allowBlank="1" showInputMessage="1" showErrorMessage="1" error="Weeks Employed to Date can not exceed Weeks Employed in Calendar Year." sqref="E32" xr:uid="{00000000-0002-0000-0B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B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B00-000014000000}">
      <formula1>$E$57=1</formula1>
    </dataValidation>
    <dataValidation allowBlank="1" showInputMessage="1" showErrorMessage="1" errorTitle="Missing Information" error="Verification and hire date must be indicated above before income can be entered." sqref="E73 E173 E123 E223" xr:uid="{00000000-0002-0000-0B00-000015000000}"/>
  </dataValidations>
  <pageMargins left="0.25" right="0.25" top="0.5" bottom="0.5" header="0.3" footer="0.3"/>
  <pageSetup orientation="portrait" blackAndWhite="1" errors="blank" r:id="rId1"/>
  <headerFooter>
    <oddFooter>&amp;R&amp;8January 2016</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F53"/>
  <sheetViews>
    <sheetView workbookViewId="0">
      <selection activeCell="J27" sqref="J27"/>
    </sheetView>
  </sheetViews>
  <sheetFormatPr defaultRowHeight="15.6" x14ac:dyDescent="0.3"/>
  <cols>
    <col min="1" max="1" width="16.5" customWidth="1"/>
    <col min="2" max="2" width="11.69921875" customWidth="1"/>
    <col min="3" max="3" width="12.19921875" customWidth="1"/>
    <col min="4" max="4" width="14.19921875" customWidth="1"/>
    <col min="5" max="5" width="15.09765625" customWidth="1"/>
    <col min="6" max="6" width="13.5" customWidth="1"/>
  </cols>
  <sheetData>
    <row r="1" spans="1:6" x14ac:dyDescent="0.3">
      <c r="A1" s="5"/>
      <c r="B1" s="5"/>
      <c r="C1" s="5"/>
      <c r="D1" s="5"/>
      <c r="E1" s="5"/>
      <c r="F1" s="5"/>
    </row>
    <row r="2" spans="1:6" x14ac:dyDescent="0.3">
      <c r="A2" s="5" t="s">
        <v>59</v>
      </c>
      <c r="B2" s="72" t="s">
        <v>42</v>
      </c>
      <c r="C2" s="72" t="s">
        <v>43</v>
      </c>
      <c r="D2" s="72" t="s">
        <v>44</v>
      </c>
      <c r="E2" s="72" t="s">
        <v>61</v>
      </c>
      <c r="F2" s="72" t="s">
        <v>65</v>
      </c>
    </row>
    <row r="3" spans="1:6" x14ac:dyDescent="0.3">
      <c r="A3" s="5" t="s">
        <v>37</v>
      </c>
      <c r="B3" s="5">
        <v>7</v>
      </c>
      <c r="C3" s="5">
        <v>52</v>
      </c>
      <c r="D3" s="5">
        <v>1</v>
      </c>
      <c r="E3" s="5">
        <v>5</v>
      </c>
      <c r="F3" s="5">
        <v>40</v>
      </c>
    </row>
    <row r="4" spans="1:6" x14ac:dyDescent="0.3">
      <c r="A4" s="5" t="s">
        <v>38</v>
      </c>
      <c r="B4" s="5">
        <v>14</v>
      </c>
      <c r="C4" s="5">
        <v>26</v>
      </c>
      <c r="D4" s="5">
        <v>2</v>
      </c>
      <c r="E4" s="5">
        <v>10</v>
      </c>
      <c r="F4" s="5">
        <v>80</v>
      </c>
    </row>
    <row r="5" spans="1:6" x14ac:dyDescent="0.3">
      <c r="A5" s="5" t="s">
        <v>39</v>
      </c>
      <c r="B5" s="5">
        <v>15.21</v>
      </c>
      <c r="C5" s="5">
        <v>24</v>
      </c>
      <c r="D5" s="5">
        <f>((260/24)*8)/40</f>
        <v>2.166666666666667</v>
      </c>
      <c r="E5" s="5">
        <f>260/24</f>
        <v>10.833333333333334</v>
      </c>
      <c r="F5" s="5">
        <f>2080/24</f>
        <v>86.666666666666671</v>
      </c>
    </row>
    <row r="6" spans="1:6" x14ac:dyDescent="0.3">
      <c r="A6" s="5" t="s">
        <v>40</v>
      </c>
      <c r="B6" s="5">
        <v>30.41667</v>
      </c>
      <c r="C6" s="5">
        <v>12</v>
      </c>
      <c r="D6" s="5">
        <f>((260/12)*8)/40</f>
        <v>4.3333333333333339</v>
      </c>
      <c r="E6" s="5">
        <f>260/12</f>
        <v>21.666666666666668</v>
      </c>
      <c r="F6" s="5">
        <f>2080/12</f>
        <v>173.33333333333334</v>
      </c>
    </row>
    <row r="7" spans="1:6" x14ac:dyDescent="0.3">
      <c r="A7" s="5" t="s">
        <v>41</v>
      </c>
      <c r="B7" s="5">
        <v>365</v>
      </c>
      <c r="C7" s="5">
        <v>1</v>
      </c>
      <c r="D7" s="5">
        <f>(260*8)/40</f>
        <v>52</v>
      </c>
      <c r="E7" s="5">
        <v>260</v>
      </c>
      <c r="F7" s="5">
        <v>2080</v>
      </c>
    </row>
    <row r="8" spans="1:6" x14ac:dyDescent="0.3">
      <c r="A8" s="5"/>
      <c r="B8" s="5"/>
      <c r="C8" s="5"/>
      <c r="D8" s="5"/>
      <c r="E8" s="5"/>
      <c r="F8" s="5"/>
    </row>
    <row r="9" spans="1:6" x14ac:dyDescent="0.3">
      <c r="A9" s="5"/>
      <c r="B9" s="5"/>
      <c r="C9" s="5"/>
      <c r="D9" s="5"/>
      <c r="E9" s="5"/>
      <c r="F9" s="5"/>
    </row>
    <row r="10" spans="1:6" x14ac:dyDescent="0.3">
      <c r="A10" s="5" t="s">
        <v>58</v>
      </c>
      <c r="B10" s="5" t="s">
        <v>60</v>
      </c>
      <c r="C10" s="5"/>
      <c r="D10" s="5"/>
      <c r="E10" s="5"/>
      <c r="F10" s="5"/>
    </row>
    <row r="11" spans="1:6" x14ac:dyDescent="0.3">
      <c r="A11" s="5" t="s">
        <v>88</v>
      </c>
      <c r="B11" s="5">
        <v>52</v>
      </c>
      <c r="C11" s="5"/>
      <c r="D11" s="5"/>
      <c r="E11" s="5"/>
      <c r="F11" s="5"/>
    </row>
    <row r="12" spans="1:6" x14ac:dyDescent="0.3">
      <c r="A12" s="5" t="s">
        <v>89</v>
      </c>
      <c r="B12" s="5">
        <v>52</v>
      </c>
      <c r="C12" s="5"/>
      <c r="D12" s="5"/>
      <c r="E12" s="5"/>
      <c r="F12" s="5"/>
    </row>
    <row r="13" spans="1:6" x14ac:dyDescent="0.3">
      <c r="A13" s="5" t="s">
        <v>90</v>
      </c>
      <c r="B13" s="5">
        <v>26</v>
      </c>
      <c r="C13" s="5"/>
      <c r="D13" s="5"/>
      <c r="E13" s="5"/>
      <c r="F13" s="5"/>
    </row>
    <row r="14" spans="1:6" x14ac:dyDescent="0.3">
      <c r="A14" s="5" t="s">
        <v>91</v>
      </c>
      <c r="B14" s="5">
        <v>24</v>
      </c>
      <c r="C14" s="5"/>
      <c r="D14" s="5"/>
      <c r="E14" s="5"/>
      <c r="F14" s="5"/>
    </row>
    <row r="15" spans="1:6" x14ac:dyDescent="0.3">
      <c r="A15" s="5" t="s">
        <v>92</v>
      </c>
      <c r="B15" s="5">
        <v>12</v>
      </c>
      <c r="C15" s="5"/>
      <c r="D15" s="5"/>
      <c r="E15" s="5"/>
      <c r="F15" s="5"/>
    </row>
    <row r="16" spans="1:6" x14ac:dyDescent="0.3">
      <c r="A16" s="5" t="s">
        <v>87</v>
      </c>
      <c r="B16" s="5">
        <v>1</v>
      </c>
      <c r="C16" s="5"/>
      <c r="D16" s="5"/>
      <c r="E16" s="5"/>
      <c r="F16" s="5"/>
    </row>
    <row r="17" spans="1:6" x14ac:dyDescent="0.3">
      <c r="A17" s="5"/>
      <c r="B17" s="5"/>
      <c r="C17" s="5"/>
      <c r="D17" s="5"/>
      <c r="E17" s="5"/>
      <c r="F17" s="5"/>
    </row>
    <row r="18" spans="1:6" x14ac:dyDescent="0.3">
      <c r="A18" s="5"/>
      <c r="B18" s="5"/>
      <c r="C18" s="5"/>
      <c r="D18" s="5"/>
      <c r="E18" s="5"/>
      <c r="F18" s="5"/>
    </row>
    <row r="19" spans="1:6" x14ac:dyDescent="0.3">
      <c r="A19" s="5"/>
      <c r="B19" s="5"/>
      <c r="C19" s="5"/>
      <c r="D19" s="5"/>
      <c r="E19" s="5"/>
      <c r="F19" s="5"/>
    </row>
    <row r="20" spans="1:6" x14ac:dyDescent="0.3">
      <c r="A20" s="5"/>
      <c r="B20" s="5"/>
      <c r="C20" s="5"/>
      <c r="D20" s="5"/>
      <c r="E20" s="5"/>
      <c r="F20" s="5"/>
    </row>
    <row r="21" spans="1:6" x14ac:dyDescent="0.3">
      <c r="A21" s="5"/>
      <c r="B21" s="5"/>
      <c r="C21" s="5"/>
      <c r="D21" s="5"/>
      <c r="E21" s="5"/>
      <c r="F21" s="5"/>
    </row>
    <row r="22" spans="1:6" x14ac:dyDescent="0.3">
      <c r="A22" s="5"/>
      <c r="B22" s="5"/>
      <c r="C22" s="5"/>
      <c r="D22" s="5"/>
      <c r="E22" s="5"/>
      <c r="F22" s="5"/>
    </row>
    <row r="23" spans="1:6" x14ac:dyDescent="0.3">
      <c r="A23" s="5"/>
      <c r="B23" s="5"/>
      <c r="C23" s="5"/>
      <c r="D23" s="5"/>
      <c r="E23" s="5"/>
      <c r="F23" s="5"/>
    </row>
    <row r="24" spans="1:6" x14ac:dyDescent="0.3">
      <c r="A24" s="5"/>
      <c r="B24" s="5"/>
      <c r="C24" s="5"/>
      <c r="D24" s="5"/>
      <c r="E24" s="5"/>
      <c r="F24" s="5"/>
    </row>
    <row r="25" spans="1:6" x14ac:dyDescent="0.3">
      <c r="A25" s="5"/>
      <c r="B25" s="5"/>
      <c r="C25" s="5"/>
      <c r="D25" s="5"/>
      <c r="E25" s="5"/>
      <c r="F25" s="5"/>
    </row>
    <row r="26" spans="1:6" x14ac:dyDescent="0.3">
      <c r="A26" s="5"/>
      <c r="B26" s="5"/>
      <c r="C26" s="5"/>
      <c r="D26" s="5"/>
      <c r="E26" s="5"/>
      <c r="F26" s="5"/>
    </row>
    <row r="27" spans="1:6" x14ac:dyDescent="0.3">
      <c r="A27" s="5"/>
      <c r="B27" s="5"/>
      <c r="C27" s="5"/>
      <c r="D27" s="5"/>
      <c r="E27" s="5"/>
      <c r="F27" s="5"/>
    </row>
    <row r="28" spans="1:6" x14ac:dyDescent="0.3">
      <c r="A28" s="5"/>
      <c r="B28" s="5"/>
      <c r="C28" s="5"/>
      <c r="D28" s="5"/>
      <c r="E28" s="5"/>
      <c r="F28" s="5"/>
    </row>
    <row r="29" spans="1:6" x14ac:dyDescent="0.3">
      <c r="A29" s="5"/>
      <c r="B29" s="5"/>
      <c r="C29" s="5"/>
      <c r="D29" s="5"/>
      <c r="E29" s="5"/>
      <c r="F29" s="5"/>
    </row>
    <row r="30" spans="1:6" x14ac:dyDescent="0.3">
      <c r="A30" s="5"/>
      <c r="B30" s="5"/>
      <c r="C30" s="5"/>
      <c r="D30" s="5"/>
      <c r="E30" s="5"/>
      <c r="F30" s="5"/>
    </row>
    <row r="31" spans="1:6" x14ac:dyDescent="0.3">
      <c r="A31" s="5"/>
      <c r="B31" s="5"/>
      <c r="C31" s="5"/>
      <c r="D31" s="5"/>
      <c r="E31" s="5"/>
      <c r="F31" s="5"/>
    </row>
    <row r="32" spans="1:6" x14ac:dyDescent="0.3">
      <c r="A32" s="5"/>
      <c r="B32" s="5"/>
      <c r="C32" s="5"/>
      <c r="D32" s="5"/>
      <c r="E32" s="5"/>
      <c r="F32" s="5"/>
    </row>
    <row r="33" spans="1:6" x14ac:dyDescent="0.3">
      <c r="A33" s="5"/>
      <c r="B33" s="5"/>
      <c r="C33" s="5"/>
      <c r="D33" s="5"/>
      <c r="E33" s="5"/>
      <c r="F33" s="5"/>
    </row>
    <row r="34" spans="1:6" x14ac:dyDescent="0.3">
      <c r="A34" s="5"/>
      <c r="B34" s="5"/>
      <c r="C34" s="5"/>
      <c r="D34" s="5"/>
      <c r="E34" s="5"/>
      <c r="F34" s="5"/>
    </row>
    <row r="35" spans="1:6" x14ac:dyDescent="0.3">
      <c r="A35" s="5"/>
      <c r="B35" s="5"/>
      <c r="C35" s="5"/>
      <c r="D35" s="5"/>
      <c r="E35" s="5"/>
      <c r="F35" s="5"/>
    </row>
    <row r="36" spans="1:6" x14ac:dyDescent="0.3">
      <c r="A36" s="5"/>
      <c r="B36" s="5"/>
      <c r="C36" s="5"/>
      <c r="D36" s="5"/>
      <c r="E36" s="5"/>
      <c r="F36" s="5"/>
    </row>
    <row r="37" spans="1:6" x14ac:dyDescent="0.3">
      <c r="A37" s="5"/>
      <c r="B37" s="5"/>
      <c r="C37" s="5"/>
      <c r="D37" s="5"/>
      <c r="E37" s="5"/>
      <c r="F37" s="5"/>
    </row>
    <row r="38" spans="1:6" x14ac:dyDescent="0.3">
      <c r="A38" s="5"/>
      <c r="B38" s="5"/>
      <c r="C38" s="5"/>
      <c r="D38" s="5"/>
      <c r="E38" s="5"/>
      <c r="F38" s="5"/>
    </row>
    <row r="39" spans="1:6" x14ac:dyDescent="0.3">
      <c r="A39" s="5"/>
      <c r="B39" s="5"/>
      <c r="C39" s="5"/>
      <c r="D39" s="5"/>
      <c r="E39" s="5"/>
      <c r="F39" s="5"/>
    </row>
    <row r="40" spans="1:6" x14ac:dyDescent="0.3">
      <c r="A40" s="5"/>
      <c r="B40" s="5"/>
      <c r="C40" s="5"/>
      <c r="D40" s="5"/>
      <c r="E40" s="5"/>
      <c r="F40" s="5"/>
    </row>
    <row r="41" spans="1:6" x14ac:dyDescent="0.3">
      <c r="A41" s="5"/>
      <c r="B41" s="5"/>
      <c r="C41" s="5"/>
      <c r="D41" s="5"/>
      <c r="E41" s="5"/>
      <c r="F41" s="5"/>
    </row>
    <row r="42" spans="1:6" x14ac:dyDescent="0.3">
      <c r="A42" s="5"/>
      <c r="B42" s="5"/>
      <c r="C42" s="5"/>
      <c r="D42" s="5"/>
      <c r="E42" s="5"/>
      <c r="F42" s="5"/>
    </row>
    <row r="43" spans="1:6" x14ac:dyDescent="0.3">
      <c r="A43" s="5"/>
      <c r="B43" s="5"/>
      <c r="C43" s="5"/>
      <c r="D43" s="5"/>
      <c r="E43" s="5"/>
      <c r="F43" s="5"/>
    </row>
    <row r="44" spans="1:6" x14ac:dyDescent="0.3">
      <c r="A44" s="5"/>
      <c r="B44" s="5"/>
      <c r="C44" s="5"/>
      <c r="D44" s="5"/>
      <c r="E44" s="5"/>
      <c r="F44" s="5"/>
    </row>
    <row r="45" spans="1:6" x14ac:dyDescent="0.3">
      <c r="A45" s="5"/>
      <c r="B45" s="5"/>
      <c r="C45" s="5"/>
      <c r="D45" s="5"/>
      <c r="E45" s="5"/>
      <c r="F45" s="5"/>
    </row>
    <row r="46" spans="1:6" x14ac:dyDescent="0.3">
      <c r="A46" s="5"/>
      <c r="B46" s="5"/>
      <c r="C46" s="5"/>
      <c r="D46" s="5"/>
      <c r="E46" s="5"/>
      <c r="F46" s="5"/>
    </row>
    <row r="47" spans="1:6" x14ac:dyDescent="0.3">
      <c r="A47" s="5"/>
      <c r="B47" s="5"/>
      <c r="C47" s="5"/>
      <c r="D47" s="5"/>
      <c r="E47" s="5"/>
      <c r="F47" s="5"/>
    </row>
    <row r="48" spans="1:6" x14ac:dyDescent="0.3">
      <c r="A48" s="5"/>
      <c r="B48" s="5"/>
      <c r="C48" s="5"/>
      <c r="D48" s="5"/>
      <c r="E48" s="5"/>
      <c r="F48" s="5"/>
    </row>
    <row r="49" spans="1:6" x14ac:dyDescent="0.3">
      <c r="A49" s="5"/>
      <c r="B49" s="5"/>
      <c r="C49" s="5"/>
      <c r="D49" s="5"/>
      <c r="E49" s="5"/>
      <c r="F49" s="5"/>
    </row>
    <row r="50" spans="1:6" x14ac:dyDescent="0.3">
      <c r="A50" s="5"/>
      <c r="B50" s="5"/>
      <c r="C50" s="5"/>
      <c r="D50" s="5"/>
      <c r="E50" s="5"/>
      <c r="F50" s="5"/>
    </row>
    <row r="51" spans="1:6" x14ac:dyDescent="0.3">
      <c r="A51" s="5"/>
      <c r="B51" s="5"/>
      <c r="C51" s="5"/>
      <c r="D51" s="5"/>
      <c r="E51" s="5"/>
      <c r="F51" s="5"/>
    </row>
    <row r="52" spans="1:6" x14ac:dyDescent="0.3">
      <c r="A52" s="5"/>
      <c r="B52" s="5"/>
      <c r="C52" s="5"/>
      <c r="D52" s="5"/>
      <c r="E52" s="5"/>
      <c r="F52" s="5"/>
    </row>
    <row r="53" spans="1:6" x14ac:dyDescent="0.3">
      <c r="A53" s="5"/>
      <c r="B53" s="5"/>
      <c r="C53" s="5"/>
      <c r="D53" s="5"/>
      <c r="E53" s="5"/>
      <c r="F53" s="5"/>
    </row>
  </sheetData>
  <sheetProtection algorithmName="SHA-512" hashValue="naBKqSMweRQiQlwmxNc4oOk5OKErNc1ws03MT8vXVBJT5HZ+9M/BN8k42nSRMMRWslHw6Mr6dVje6DSK8taMAw==" saltValue="4UtAFKK/lq6kMR/d67U74w==" spinCount="100000" sheet="1" selectLockedCells="1"/>
  <phoneticPr fontId="0"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B78"/>
  <sheetViews>
    <sheetView workbookViewId="0"/>
  </sheetViews>
  <sheetFormatPr defaultRowHeight="15.6" x14ac:dyDescent="0.3"/>
  <cols>
    <col min="1" max="1" width="28.19921875" customWidth="1"/>
    <col min="2" max="2" width="18.59765625" style="101" customWidth="1"/>
  </cols>
  <sheetData>
    <row r="1" spans="1:2" x14ac:dyDescent="0.3">
      <c r="A1" t="s">
        <v>123</v>
      </c>
      <c r="B1">
        <f>'Household Summary'!C17</f>
        <v>0</v>
      </c>
    </row>
    <row r="2" spans="1:2" x14ac:dyDescent="0.3">
      <c r="A2" t="s">
        <v>124</v>
      </c>
      <c r="B2">
        <f>'Household Summary'!E17</f>
        <v>0</v>
      </c>
    </row>
    <row r="3" spans="1:2" x14ac:dyDescent="0.3">
      <c r="A3" t="s">
        <v>125</v>
      </c>
      <c r="B3" s="99">
        <f>'Household Summary'!F17</f>
        <v>0</v>
      </c>
    </row>
    <row r="4" spans="1:2" x14ac:dyDescent="0.3">
      <c r="A4" t="s">
        <v>126</v>
      </c>
      <c r="B4" s="104" t="str">
        <f>'Household Summary'!G17</f>
        <v/>
      </c>
    </row>
    <row r="5" spans="1:2" x14ac:dyDescent="0.3">
      <c r="A5" t="s">
        <v>127</v>
      </c>
      <c r="B5" s="100">
        <f>'Household Summary'!H17</f>
        <v>0</v>
      </c>
    </row>
    <row r="6" spans="1:2" x14ac:dyDescent="0.3">
      <c r="A6" t="s">
        <v>128</v>
      </c>
      <c r="B6">
        <f>'Household Summary'!C18</f>
        <v>0</v>
      </c>
    </row>
    <row r="7" spans="1:2" x14ac:dyDescent="0.3">
      <c r="A7" t="s">
        <v>130</v>
      </c>
      <c r="B7">
        <f>'Household Summary'!E18</f>
        <v>0</v>
      </c>
    </row>
    <row r="8" spans="1:2" x14ac:dyDescent="0.3">
      <c r="A8" t="s">
        <v>131</v>
      </c>
      <c r="B8" s="99">
        <f>'Household Summary'!F18</f>
        <v>0</v>
      </c>
    </row>
    <row r="9" spans="1:2" x14ac:dyDescent="0.3">
      <c r="A9" t="s">
        <v>132</v>
      </c>
      <c r="B9" s="104" t="str">
        <f>'Household Summary'!G18</f>
        <v/>
      </c>
    </row>
    <row r="10" spans="1:2" x14ac:dyDescent="0.3">
      <c r="A10" t="s">
        <v>133</v>
      </c>
      <c r="B10" s="100">
        <f>'Household Summary'!H18</f>
        <v>0</v>
      </c>
    </row>
    <row r="11" spans="1:2" x14ac:dyDescent="0.3">
      <c r="A11" t="s">
        <v>134</v>
      </c>
      <c r="B11">
        <f>'Household Summary'!C19</f>
        <v>0</v>
      </c>
    </row>
    <row r="12" spans="1:2" x14ac:dyDescent="0.3">
      <c r="A12" t="s">
        <v>129</v>
      </c>
      <c r="B12">
        <f>'Household Summary'!E19</f>
        <v>0</v>
      </c>
    </row>
    <row r="13" spans="1:2" x14ac:dyDescent="0.3">
      <c r="A13" t="s">
        <v>135</v>
      </c>
      <c r="B13" s="99">
        <f>'Household Summary'!F19</f>
        <v>0</v>
      </c>
    </row>
    <row r="14" spans="1:2" x14ac:dyDescent="0.3">
      <c r="A14" t="s">
        <v>136</v>
      </c>
      <c r="B14" s="104" t="str">
        <f>'Household Summary'!G19</f>
        <v/>
      </c>
    </row>
    <row r="15" spans="1:2" x14ac:dyDescent="0.3">
      <c r="A15" t="s">
        <v>137</v>
      </c>
      <c r="B15" s="100">
        <f>'Household Summary'!H19</f>
        <v>0</v>
      </c>
    </row>
    <row r="16" spans="1:2" x14ac:dyDescent="0.3">
      <c r="A16" t="s">
        <v>138</v>
      </c>
      <c r="B16">
        <f>'Household Summary'!C20</f>
        <v>0</v>
      </c>
    </row>
    <row r="17" spans="1:2" x14ac:dyDescent="0.3">
      <c r="A17" t="s">
        <v>139</v>
      </c>
      <c r="B17">
        <f>'Household Summary'!E20</f>
        <v>0</v>
      </c>
    </row>
    <row r="18" spans="1:2" x14ac:dyDescent="0.3">
      <c r="A18" t="s">
        <v>140</v>
      </c>
      <c r="B18" s="99">
        <f>'Household Summary'!F20</f>
        <v>0</v>
      </c>
    </row>
    <row r="19" spans="1:2" x14ac:dyDescent="0.3">
      <c r="A19" t="s">
        <v>141</v>
      </c>
      <c r="B19" s="104" t="str">
        <f>'Household Summary'!G20</f>
        <v/>
      </c>
    </row>
    <row r="20" spans="1:2" x14ac:dyDescent="0.3">
      <c r="A20" t="s">
        <v>142</v>
      </c>
      <c r="B20" s="100">
        <f>'Household Summary'!H20</f>
        <v>0</v>
      </c>
    </row>
    <row r="21" spans="1:2" x14ac:dyDescent="0.3">
      <c r="A21" t="s">
        <v>146</v>
      </c>
      <c r="B21">
        <f>'Household Summary'!C21</f>
        <v>0</v>
      </c>
    </row>
    <row r="22" spans="1:2" x14ac:dyDescent="0.3">
      <c r="A22" t="s">
        <v>147</v>
      </c>
      <c r="B22">
        <f>'Household Summary'!E21</f>
        <v>0</v>
      </c>
    </row>
    <row r="23" spans="1:2" x14ac:dyDescent="0.3">
      <c r="A23" t="s">
        <v>148</v>
      </c>
      <c r="B23" s="102">
        <f>'Household Summary'!F21</f>
        <v>0</v>
      </c>
    </row>
    <row r="24" spans="1:2" x14ac:dyDescent="0.3">
      <c r="A24" t="s">
        <v>149</v>
      </c>
      <c r="B24" s="106" t="str">
        <f>'Household Summary'!G21</f>
        <v/>
      </c>
    </row>
    <row r="25" spans="1:2" x14ac:dyDescent="0.3">
      <c r="A25" t="s">
        <v>150</v>
      </c>
      <c r="B25" s="105">
        <f>'Household Summary'!H21</f>
        <v>0</v>
      </c>
    </row>
    <row r="26" spans="1:2" x14ac:dyDescent="0.3">
      <c r="A26" t="s">
        <v>151</v>
      </c>
      <c r="B26">
        <f>'Household Summary'!C22</f>
        <v>0</v>
      </c>
    </row>
    <row r="27" spans="1:2" x14ac:dyDescent="0.3">
      <c r="A27" t="s">
        <v>152</v>
      </c>
      <c r="B27">
        <f>'Household Summary'!E22</f>
        <v>0</v>
      </c>
    </row>
    <row r="28" spans="1:2" x14ac:dyDescent="0.3">
      <c r="A28" t="s">
        <v>153</v>
      </c>
      <c r="B28" s="102">
        <f>'Household Summary'!F22</f>
        <v>0</v>
      </c>
    </row>
    <row r="29" spans="1:2" x14ac:dyDescent="0.3">
      <c r="A29" t="s">
        <v>156</v>
      </c>
      <c r="B29" s="104" t="str">
        <f>'Household Summary'!G22</f>
        <v/>
      </c>
    </row>
    <row r="30" spans="1:2" x14ac:dyDescent="0.3">
      <c r="A30" t="s">
        <v>162</v>
      </c>
      <c r="B30" s="105">
        <f>'Household Summary'!H22</f>
        <v>0</v>
      </c>
    </row>
    <row r="31" spans="1:2" x14ac:dyDescent="0.3">
      <c r="A31" t="s">
        <v>168</v>
      </c>
      <c r="B31">
        <f>'Household Summary'!C23</f>
        <v>0</v>
      </c>
    </row>
    <row r="32" spans="1:2" x14ac:dyDescent="0.3">
      <c r="A32" t="s">
        <v>169</v>
      </c>
      <c r="B32">
        <f>'Household Summary'!E23</f>
        <v>0</v>
      </c>
    </row>
    <row r="33" spans="1:2" x14ac:dyDescent="0.3">
      <c r="A33" t="s">
        <v>170</v>
      </c>
      <c r="B33" s="102">
        <f>'Household Summary'!F23</f>
        <v>0</v>
      </c>
    </row>
    <row r="34" spans="1:2" x14ac:dyDescent="0.3">
      <c r="A34" t="s">
        <v>154</v>
      </c>
      <c r="B34" s="104" t="str">
        <f>'Household Summary'!G23</f>
        <v/>
      </c>
    </row>
    <row r="35" spans="1:2" x14ac:dyDescent="0.3">
      <c r="A35" t="s">
        <v>157</v>
      </c>
      <c r="B35" s="105">
        <f>'Household Summary'!H23</f>
        <v>0</v>
      </c>
    </row>
    <row r="36" spans="1:2" x14ac:dyDescent="0.3">
      <c r="A36" t="s">
        <v>158</v>
      </c>
      <c r="B36">
        <f>'Household Summary'!C24</f>
        <v>0</v>
      </c>
    </row>
    <row r="37" spans="1:2" x14ac:dyDescent="0.3">
      <c r="A37" t="s">
        <v>159</v>
      </c>
      <c r="B37">
        <f>'Household Summary'!E24</f>
        <v>0</v>
      </c>
    </row>
    <row r="38" spans="1:2" x14ac:dyDescent="0.3">
      <c r="A38" t="s">
        <v>160</v>
      </c>
      <c r="B38" s="102">
        <f>'Household Summary'!F24</f>
        <v>0</v>
      </c>
    </row>
    <row r="39" spans="1:2" x14ac:dyDescent="0.3">
      <c r="A39" t="s">
        <v>161</v>
      </c>
      <c r="B39" s="104" t="str">
        <f>'Household Summary'!G24</f>
        <v/>
      </c>
    </row>
    <row r="40" spans="1:2" x14ac:dyDescent="0.3">
      <c r="A40" t="s">
        <v>155</v>
      </c>
      <c r="B40" s="105">
        <f>'Household Summary'!H24</f>
        <v>0</v>
      </c>
    </row>
    <row r="41" spans="1:2" x14ac:dyDescent="0.3">
      <c r="A41" t="s">
        <v>163</v>
      </c>
      <c r="B41">
        <f>'Household Summary'!C25</f>
        <v>0</v>
      </c>
    </row>
    <row r="42" spans="1:2" x14ac:dyDescent="0.3">
      <c r="A42" t="s">
        <v>164</v>
      </c>
      <c r="B42">
        <f>'Household Summary'!E25</f>
        <v>0</v>
      </c>
    </row>
    <row r="43" spans="1:2" x14ac:dyDescent="0.3">
      <c r="A43" t="s">
        <v>165</v>
      </c>
      <c r="B43" s="102">
        <f>'Household Summary'!F25</f>
        <v>0</v>
      </c>
    </row>
    <row r="44" spans="1:2" x14ac:dyDescent="0.3">
      <c r="A44" t="s">
        <v>166</v>
      </c>
      <c r="B44" s="104" t="str">
        <f>'Household Summary'!G25</f>
        <v/>
      </c>
    </row>
    <row r="45" spans="1:2" x14ac:dyDescent="0.3">
      <c r="A45" t="s">
        <v>167</v>
      </c>
      <c r="B45" s="105">
        <f>'Household Summary'!H25</f>
        <v>0</v>
      </c>
    </row>
    <row r="46" spans="1:2" x14ac:dyDescent="0.3">
      <c r="A46" t="s">
        <v>171</v>
      </c>
      <c r="B46">
        <f>'Household Summary'!C26</f>
        <v>0</v>
      </c>
    </row>
    <row r="47" spans="1:2" x14ac:dyDescent="0.3">
      <c r="A47" t="s">
        <v>172</v>
      </c>
      <c r="B47">
        <f>'Household Summary'!E26</f>
        <v>0</v>
      </c>
    </row>
    <row r="48" spans="1:2" x14ac:dyDescent="0.3">
      <c r="A48" t="s">
        <v>173</v>
      </c>
      <c r="B48" s="102">
        <f>'Household Summary'!F26</f>
        <v>0</v>
      </c>
    </row>
    <row r="49" spans="1:2" x14ac:dyDescent="0.3">
      <c r="A49" t="s">
        <v>174</v>
      </c>
      <c r="B49" s="104" t="str">
        <f>'Household Summary'!G26</f>
        <v/>
      </c>
    </row>
    <row r="50" spans="1:2" x14ac:dyDescent="0.3">
      <c r="A50" t="s">
        <v>175</v>
      </c>
      <c r="B50" s="105">
        <f>'Household Summary'!H26</f>
        <v>0</v>
      </c>
    </row>
    <row r="51" spans="1:2" x14ac:dyDescent="0.3">
      <c r="A51" t="s">
        <v>195</v>
      </c>
      <c r="B51">
        <f>'Household Summary'!C27</f>
        <v>0</v>
      </c>
    </row>
    <row r="52" spans="1:2" x14ac:dyDescent="0.3">
      <c r="A52" t="s">
        <v>196</v>
      </c>
      <c r="B52">
        <f>'Household Summary'!E27</f>
        <v>0</v>
      </c>
    </row>
    <row r="53" spans="1:2" x14ac:dyDescent="0.3">
      <c r="A53" t="s">
        <v>197</v>
      </c>
      <c r="B53" s="102">
        <f>'Household Summary'!F27</f>
        <v>0</v>
      </c>
    </row>
    <row r="54" spans="1:2" x14ac:dyDescent="0.3">
      <c r="A54" t="s">
        <v>198</v>
      </c>
      <c r="B54" s="104" t="str">
        <f>'Household Summary'!G27</f>
        <v/>
      </c>
    </row>
    <row r="55" spans="1:2" x14ac:dyDescent="0.3">
      <c r="A55" t="s">
        <v>199</v>
      </c>
      <c r="B55" s="105">
        <f>'Household Summary'!H27</f>
        <v>0</v>
      </c>
    </row>
    <row r="56" spans="1:2" x14ac:dyDescent="0.3">
      <c r="A56" t="s">
        <v>200</v>
      </c>
      <c r="B56">
        <f>'Household Summary'!C28</f>
        <v>0</v>
      </c>
    </row>
    <row r="57" spans="1:2" x14ac:dyDescent="0.3">
      <c r="A57" t="s">
        <v>201</v>
      </c>
      <c r="B57">
        <f>'Household Summary'!E28</f>
        <v>0</v>
      </c>
    </row>
    <row r="58" spans="1:2" x14ac:dyDescent="0.3">
      <c r="A58" t="s">
        <v>202</v>
      </c>
      <c r="B58" s="102">
        <f>'Household Summary'!F28</f>
        <v>0</v>
      </c>
    </row>
    <row r="59" spans="1:2" x14ac:dyDescent="0.3">
      <c r="A59" t="s">
        <v>203</v>
      </c>
      <c r="B59" s="104" t="str">
        <f>'Household Summary'!G28</f>
        <v/>
      </c>
    </row>
    <row r="60" spans="1:2" x14ac:dyDescent="0.3">
      <c r="A60" t="s">
        <v>204</v>
      </c>
      <c r="B60" s="105">
        <f>'Household Summary'!H28</f>
        <v>0</v>
      </c>
    </row>
    <row r="61" spans="1:2" x14ac:dyDescent="0.3">
      <c r="A61" t="s">
        <v>205</v>
      </c>
      <c r="B61">
        <f>'Household Summary'!C29</f>
        <v>0</v>
      </c>
    </row>
    <row r="62" spans="1:2" x14ac:dyDescent="0.3">
      <c r="A62" t="s">
        <v>206</v>
      </c>
      <c r="B62">
        <f>'Household Summary'!E29</f>
        <v>0</v>
      </c>
    </row>
    <row r="63" spans="1:2" x14ac:dyDescent="0.3">
      <c r="A63" t="s">
        <v>207</v>
      </c>
      <c r="B63" s="102">
        <f>'Household Summary'!F29</f>
        <v>0</v>
      </c>
    </row>
    <row r="64" spans="1:2" x14ac:dyDescent="0.3">
      <c r="A64" t="s">
        <v>208</v>
      </c>
      <c r="B64" s="104" t="str">
        <f>'Household Summary'!G29</f>
        <v/>
      </c>
    </row>
    <row r="65" spans="1:2" x14ac:dyDescent="0.3">
      <c r="A65" t="s">
        <v>209</v>
      </c>
      <c r="B65" s="105">
        <f>'Household Summary'!H29</f>
        <v>0</v>
      </c>
    </row>
    <row r="66" spans="1:2" x14ac:dyDescent="0.3">
      <c r="A66" t="s">
        <v>210</v>
      </c>
      <c r="B66">
        <f>'Household Summary'!C30</f>
        <v>0</v>
      </c>
    </row>
    <row r="67" spans="1:2" x14ac:dyDescent="0.3">
      <c r="A67" t="s">
        <v>211</v>
      </c>
      <c r="B67">
        <f>'Household Summary'!E30</f>
        <v>0</v>
      </c>
    </row>
    <row r="68" spans="1:2" x14ac:dyDescent="0.3">
      <c r="A68" t="s">
        <v>212</v>
      </c>
      <c r="B68" s="102">
        <f>'Household Summary'!F30</f>
        <v>0</v>
      </c>
    </row>
    <row r="69" spans="1:2" x14ac:dyDescent="0.3">
      <c r="A69" t="s">
        <v>213</v>
      </c>
      <c r="B69" s="104" t="str">
        <f>'Household Summary'!G30</f>
        <v/>
      </c>
    </row>
    <row r="70" spans="1:2" x14ac:dyDescent="0.3">
      <c r="A70" t="s">
        <v>214</v>
      </c>
      <c r="B70" s="105">
        <f>'Household Summary'!H30</f>
        <v>0</v>
      </c>
    </row>
    <row r="71" spans="1:2" x14ac:dyDescent="0.3">
      <c r="A71" t="s">
        <v>215</v>
      </c>
      <c r="B71">
        <f>'Household Summary'!C31</f>
        <v>0</v>
      </c>
    </row>
    <row r="72" spans="1:2" x14ac:dyDescent="0.3">
      <c r="A72" t="s">
        <v>216</v>
      </c>
      <c r="B72">
        <f>'Household Summary'!E31</f>
        <v>0</v>
      </c>
    </row>
    <row r="73" spans="1:2" x14ac:dyDescent="0.3">
      <c r="A73" t="s">
        <v>217</v>
      </c>
      <c r="B73" s="102">
        <f>'Household Summary'!F31</f>
        <v>0</v>
      </c>
    </row>
    <row r="74" spans="1:2" x14ac:dyDescent="0.3">
      <c r="A74" t="s">
        <v>218</v>
      </c>
      <c r="B74" s="104" t="str">
        <f>'Household Summary'!G31</f>
        <v/>
      </c>
    </row>
    <row r="75" spans="1:2" x14ac:dyDescent="0.3">
      <c r="A75" t="s">
        <v>219</v>
      </c>
      <c r="B75" s="105">
        <f>'Household Summary'!H31</f>
        <v>0</v>
      </c>
    </row>
    <row r="76" spans="1:2" x14ac:dyDescent="0.3">
      <c r="A76" t="s">
        <v>143</v>
      </c>
      <c r="B76" s="103">
        <f>'Household Summary'!H32</f>
        <v>0</v>
      </c>
    </row>
    <row r="77" spans="1:2" x14ac:dyDescent="0.3">
      <c r="A77" t="s">
        <v>144</v>
      </c>
      <c r="B77" s="102">
        <f>'Household Summary'!H6</f>
        <v>0</v>
      </c>
    </row>
    <row r="78" spans="1:2" x14ac:dyDescent="0.3">
      <c r="A78" t="s">
        <v>145</v>
      </c>
      <c r="B78">
        <f>'Household Summary'!H8</f>
        <v>0</v>
      </c>
    </row>
  </sheetData>
  <sheetProtection algorithmName="SHA-512" hashValue="K3IDzR6zrsky/2VHm3g2c0PFHlGW2gZN4JomjqSDlVaDCADQEulhD5S3VeMEfsfsv6SVMkhMuCHmwSZzK/95Fg==" saltValue="lxYhMGvsQqoWiAgEHHotoA==" spinCount="100000" sheet="1" selectLockedCells="1"/>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K9"/>
  <sheetViews>
    <sheetView workbookViewId="0">
      <selection activeCell="C9" sqref="C9"/>
    </sheetView>
  </sheetViews>
  <sheetFormatPr defaultRowHeight="15.6" x14ac:dyDescent="0.3"/>
  <cols>
    <col min="1" max="1" width="13.19921875" bestFit="1" customWidth="1"/>
    <col min="2" max="2" width="17.59765625" bestFit="1" customWidth="1"/>
    <col min="3" max="3" width="35.19921875" bestFit="1" customWidth="1"/>
    <col min="11" max="11" width="16" bestFit="1" customWidth="1"/>
  </cols>
  <sheetData>
    <row r="1" spans="1:11" x14ac:dyDescent="0.3">
      <c r="A1" t="s">
        <v>178</v>
      </c>
      <c r="B1" t="s">
        <v>188</v>
      </c>
      <c r="C1" t="s">
        <v>179</v>
      </c>
      <c r="D1" t="s">
        <v>120</v>
      </c>
      <c r="K1" s="121" t="s">
        <v>220</v>
      </c>
    </row>
    <row r="2" spans="1:11" x14ac:dyDescent="0.3">
      <c r="A2" t="s">
        <v>180</v>
      </c>
      <c r="B2">
        <f>'HH Member 1'!D5</f>
        <v>1</v>
      </c>
      <c r="C2" t="str">
        <f>'HH Member 1'!E5</f>
        <v>Name not entered on Household Summary</v>
      </c>
      <c r="D2">
        <f>'HH Member 1'!F15</f>
        <v>0</v>
      </c>
      <c r="K2" s="120" t="s">
        <v>189</v>
      </c>
    </row>
    <row r="3" spans="1:11" x14ac:dyDescent="0.3">
      <c r="A3" t="s">
        <v>181</v>
      </c>
      <c r="B3">
        <f>'HH Member 2'!D5</f>
        <v>2</v>
      </c>
      <c r="C3" t="str">
        <f>'HH Member 2'!E5</f>
        <v>Name not entered on Household Summary</v>
      </c>
      <c r="D3">
        <f>'HH Member 2'!F15</f>
        <v>0</v>
      </c>
      <c r="K3" s="120" t="s">
        <v>191</v>
      </c>
    </row>
    <row r="4" spans="1:11" x14ac:dyDescent="0.3">
      <c r="A4" t="s">
        <v>182</v>
      </c>
      <c r="B4">
        <f>'HH Member 3'!D5</f>
        <v>3</v>
      </c>
      <c r="C4" t="str">
        <f>'HH Member 3'!E5</f>
        <v>Name not entered on Household Summary</v>
      </c>
      <c r="D4">
        <f>'HH Member 3'!F15</f>
        <v>0</v>
      </c>
      <c r="K4" s="120" t="s">
        <v>190</v>
      </c>
    </row>
    <row r="5" spans="1:11" x14ac:dyDescent="0.3">
      <c r="A5" t="s">
        <v>183</v>
      </c>
      <c r="B5">
        <f>'HH Member 4'!D5</f>
        <v>4</v>
      </c>
      <c r="C5" t="str">
        <f>'HH Member 4'!E5</f>
        <v>Name not entered on Household Summary</v>
      </c>
      <c r="D5">
        <f>'HH Member 4'!F15</f>
        <v>0</v>
      </c>
      <c r="K5" s="120" t="s">
        <v>192</v>
      </c>
    </row>
    <row r="6" spans="1:11" x14ac:dyDescent="0.3">
      <c r="A6" t="s">
        <v>184</v>
      </c>
      <c r="B6">
        <f>'HH Member 5'!D5</f>
        <v>5</v>
      </c>
      <c r="C6" t="str">
        <f>'HH Member 5'!E5</f>
        <v>Name not entered on Household Summary</v>
      </c>
      <c r="D6">
        <f>'HH Member 5'!F15</f>
        <v>0</v>
      </c>
      <c r="K6" s="120" t="s">
        <v>193</v>
      </c>
    </row>
    <row r="7" spans="1:11" x14ac:dyDescent="0.3">
      <c r="A7" t="s">
        <v>185</v>
      </c>
      <c r="B7">
        <f>'HH Member 6'!D5</f>
        <v>6</v>
      </c>
      <c r="C7" t="str">
        <f>'HH Member 6'!E5</f>
        <v>Name not entered on Household Summary</v>
      </c>
      <c r="D7">
        <f>'HH Member 6'!F15</f>
        <v>0</v>
      </c>
      <c r="K7" s="120" t="s">
        <v>194</v>
      </c>
    </row>
    <row r="8" spans="1:11" x14ac:dyDescent="0.3">
      <c r="A8" t="s">
        <v>186</v>
      </c>
      <c r="B8">
        <f>'HH Member 7'!D5</f>
        <v>7</v>
      </c>
      <c r="C8" t="str">
        <f>'HH Member 7'!E5</f>
        <v>Name not entered on Household Summary</v>
      </c>
      <c r="D8">
        <f>'HH Member 7'!F15</f>
        <v>0</v>
      </c>
    </row>
    <row r="9" spans="1:11" x14ac:dyDescent="0.3">
      <c r="A9" t="s">
        <v>187</v>
      </c>
      <c r="B9">
        <f>'HH Member 8'!D5</f>
        <v>8</v>
      </c>
      <c r="C9" t="str">
        <f>'HH Member 8'!E5</f>
        <v>Name not entered on Household Summary</v>
      </c>
      <c r="D9">
        <f>'HH Member 8'!F15</f>
        <v>0</v>
      </c>
    </row>
  </sheetData>
  <sheetProtection password="A93F"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2:B77"/>
  <sheetViews>
    <sheetView showGridLines="0" tabSelected="1" zoomScale="90" zoomScaleNormal="90" workbookViewId="0">
      <selection activeCell="B10" sqref="B10"/>
    </sheetView>
  </sheetViews>
  <sheetFormatPr defaultColWidth="106.69921875" defaultRowHeight="16.2" x14ac:dyDescent="0.3"/>
  <cols>
    <col min="1" max="1" width="3.09765625" style="131" customWidth="1"/>
    <col min="2" max="2" width="97.5" style="131" customWidth="1"/>
    <col min="3" max="16384" width="106.69921875" style="131"/>
  </cols>
  <sheetData>
    <row r="2" spans="1:2" x14ac:dyDescent="0.3">
      <c r="B2" s="370"/>
    </row>
    <row r="3" spans="1:2" x14ac:dyDescent="0.3">
      <c r="B3" s="371"/>
    </row>
    <row r="4" spans="1:2" x14ac:dyDescent="0.3">
      <c r="B4" s="371"/>
    </row>
    <row r="5" spans="1:2" ht="34.5" customHeight="1" x14ac:dyDescent="0.3">
      <c r="B5" s="371"/>
    </row>
    <row r="6" spans="1:2" s="134" customFormat="1" ht="17.399999999999999" x14ac:dyDescent="0.3">
      <c r="B6" s="133" t="s">
        <v>230</v>
      </c>
    </row>
    <row r="7" spans="1:2" s="134" customFormat="1" ht="17.399999999999999" x14ac:dyDescent="0.3">
      <c r="B7" s="133"/>
    </row>
    <row r="8" spans="1:2" ht="131.25" customHeight="1" x14ac:dyDescent="0.3">
      <c r="B8" s="342" t="s">
        <v>329</v>
      </c>
    </row>
    <row r="9" spans="1:2" ht="17.25" customHeight="1" x14ac:dyDescent="0.3">
      <c r="B9" s="342"/>
    </row>
    <row r="10" spans="1:2" s="132" customFormat="1" ht="15" customHeight="1" x14ac:dyDescent="0.3">
      <c r="A10" s="131"/>
      <c r="B10" s="291" t="s">
        <v>268</v>
      </c>
    </row>
    <row r="11" spans="1:2" ht="155.25" customHeight="1" x14ac:dyDescent="0.3">
      <c r="A11" s="132"/>
      <c r="B11" s="310" t="s">
        <v>313</v>
      </c>
    </row>
    <row r="12" spans="1:2" ht="22.5" customHeight="1" x14ac:dyDescent="0.3">
      <c r="A12" s="132"/>
      <c r="B12" s="288" t="s">
        <v>269</v>
      </c>
    </row>
    <row r="13" spans="1:2" ht="41.4" x14ac:dyDescent="0.3">
      <c r="A13" s="132"/>
      <c r="B13" s="292" t="s">
        <v>270</v>
      </c>
    </row>
    <row r="14" spans="1:2" x14ac:dyDescent="0.3">
      <c r="A14" s="132"/>
      <c r="B14" s="292"/>
    </row>
    <row r="15" spans="1:2" x14ac:dyDescent="0.3">
      <c r="B15" s="293" t="s">
        <v>271</v>
      </c>
    </row>
    <row r="16" spans="1:2" ht="27.6" x14ac:dyDescent="0.3">
      <c r="B16" s="294" t="s">
        <v>272</v>
      </c>
    </row>
    <row r="17" spans="2:2" x14ac:dyDescent="0.3">
      <c r="B17" s="295"/>
    </row>
    <row r="18" spans="2:2" ht="109.5" customHeight="1" x14ac:dyDescent="0.3">
      <c r="B18" s="294" t="s">
        <v>330</v>
      </c>
    </row>
    <row r="19" spans="2:2" ht="27.6" x14ac:dyDescent="0.3">
      <c r="B19" s="291" t="s">
        <v>314</v>
      </c>
    </row>
    <row r="20" spans="2:2" x14ac:dyDescent="0.3">
      <c r="B20" s="296"/>
    </row>
    <row r="21" spans="2:2" ht="27.6" x14ac:dyDescent="0.3">
      <c r="B21" s="297" t="s">
        <v>273</v>
      </c>
    </row>
    <row r="22" spans="2:2" ht="26.25" customHeight="1" x14ac:dyDescent="0.3">
      <c r="B22" s="298"/>
    </row>
    <row r="23" spans="2:2" x14ac:dyDescent="0.3">
      <c r="B23" s="289" t="s">
        <v>274</v>
      </c>
    </row>
    <row r="24" spans="2:2" ht="123.75" customHeight="1" x14ac:dyDescent="0.3">
      <c r="B24" s="311" t="s">
        <v>350</v>
      </c>
    </row>
    <row r="25" spans="2:2" ht="66.75" customHeight="1" x14ac:dyDescent="0.3">
      <c r="B25" s="311" t="s">
        <v>315</v>
      </c>
    </row>
    <row r="26" spans="2:2" ht="27.75" customHeight="1" x14ac:dyDescent="0.3">
      <c r="B26" s="311" t="s">
        <v>275</v>
      </c>
    </row>
    <row r="27" spans="2:2" ht="102.75" customHeight="1" x14ac:dyDescent="0.3">
      <c r="B27" s="311" t="s">
        <v>316</v>
      </c>
    </row>
    <row r="28" spans="2:2" ht="51.75" customHeight="1" x14ac:dyDescent="0.3">
      <c r="B28" s="311" t="s">
        <v>317</v>
      </c>
    </row>
    <row r="29" spans="2:2" x14ac:dyDescent="0.3">
      <c r="B29" s="295"/>
    </row>
    <row r="30" spans="2:2" ht="18" customHeight="1" x14ac:dyDescent="0.3">
      <c r="B30" s="312" t="s">
        <v>276</v>
      </c>
    </row>
    <row r="31" spans="2:2" ht="78.75" customHeight="1" x14ac:dyDescent="0.3">
      <c r="B31" s="313" t="s">
        <v>318</v>
      </c>
    </row>
    <row r="32" spans="2:2" ht="44.25" customHeight="1" x14ac:dyDescent="0.3">
      <c r="B32" s="314" t="s">
        <v>277</v>
      </c>
    </row>
    <row r="33" spans="2:2" ht="47.25" customHeight="1" x14ac:dyDescent="0.3">
      <c r="B33" s="314" t="s">
        <v>278</v>
      </c>
    </row>
    <row r="34" spans="2:2" ht="35.25" customHeight="1" x14ac:dyDescent="0.3">
      <c r="B34" s="314" t="s">
        <v>279</v>
      </c>
    </row>
    <row r="35" spans="2:2" ht="54.75" customHeight="1" x14ac:dyDescent="0.3">
      <c r="B35" s="315" t="s">
        <v>280</v>
      </c>
    </row>
    <row r="36" spans="2:2" ht="27" customHeight="1" x14ac:dyDescent="0.3">
      <c r="B36" s="314" t="s">
        <v>281</v>
      </c>
    </row>
    <row r="37" spans="2:2" ht="87.75" customHeight="1" x14ac:dyDescent="0.3">
      <c r="B37" s="315" t="s">
        <v>351</v>
      </c>
    </row>
    <row r="38" spans="2:2" ht="41.4" x14ac:dyDescent="0.3">
      <c r="B38" s="315" t="s">
        <v>282</v>
      </c>
    </row>
    <row r="39" spans="2:2" x14ac:dyDescent="0.3">
      <c r="B39" s="316"/>
    </row>
    <row r="40" spans="2:2" x14ac:dyDescent="0.3">
      <c r="B40" s="317" t="s">
        <v>283</v>
      </c>
    </row>
    <row r="41" spans="2:2" ht="117" customHeight="1" x14ac:dyDescent="0.3">
      <c r="B41" s="318" t="s">
        <v>352</v>
      </c>
    </row>
    <row r="42" spans="2:2" ht="41.25" customHeight="1" x14ac:dyDescent="0.3">
      <c r="B42" s="319" t="s">
        <v>284</v>
      </c>
    </row>
    <row r="43" spans="2:2" ht="27" customHeight="1" x14ac:dyDescent="0.3">
      <c r="B43" s="319" t="s">
        <v>285</v>
      </c>
    </row>
    <row r="44" spans="2:2" ht="40.5" customHeight="1" x14ac:dyDescent="0.3">
      <c r="B44" s="319" t="s">
        <v>286</v>
      </c>
    </row>
    <row r="45" spans="2:2" x14ac:dyDescent="0.3">
      <c r="B45" s="320"/>
    </row>
    <row r="46" spans="2:2" ht="20.25" customHeight="1" x14ac:dyDescent="0.3">
      <c r="B46" s="321" t="s">
        <v>287</v>
      </c>
    </row>
    <row r="47" spans="2:2" ht="99.75" customHeight="1" x14ac:dyDescent="0.3">
      <c r="B47" s="322" t="s">
        <v>305</v>
      </c>
    </row>
    <row r="48" spans="2:2" ht="30.75" customHeight="1" x14ac:dyDescent="0.3">
      <c r="B48" s="323" t="s">
        <v>288</v>
      </c>
    </row>
    <row r="49" spans="2:2" ht="30" customHeight="1" x14ac:dyDescent="0.3">
      <c r="B49" s="324" t="s">
        <v>319</v>
      </c>
    </row>
    <row r="50" spans="2:2" ht="32.25" customHeight="1" x14ac:dyDescent="0.3">
      <c r="B50" s="323" t="s">
        <v>289</v>
      </c>
    </row>
    <row r="51" spans="2:2" ht="57" customHeight="1" x14ac:dyDescent="0.3">
      <c r="B51" s="324" t="s">
        <v>320</v>
      </c>
    </row>
    <row r="52" spans="2:2" ht="69" x14ac:dyDescent="0.3">
      <c r="B52" s="324" t="s">
        <v>321</v>
      </c>
    </row>
    <row r="53" spans="2:2" x14ac:dyDescent="0.3">
      <c r="B53" s="320"/>
    </row>
    <row r="54" spans="2:2" ht="28.5" customHeight="1" x14ac:dyDescent="0.3">
      <c r="B54" s="325" t="s">
        <v>290</v>
      </c>
    </row>
    <row r="55" spans="2:2" ht="54.75" customHeight="1" x14ac:dyDescent="0.3">
      <c r="B55" s="326" t="s">
        <v>291</v>
      </c>
    </row>
    <row r="56" spans="2:2" ht="23.25" customHeight="1" x14ac:dyDescent="0.3">
      <c r="B56" s="326" t="s">
        <v>281</v>
      </c>
    </row>
    <row r="57" spans="2:2" ht="30" customHeight="1" x14ac:dyDescent="0.3">
      <c r="B57" s="326" t="s">
        <v>292</v>
      </c>
    </row>
    <row r="58" spans="2:2" ht="39.75" customHeight="1" x14ac:dyDescent="0.3">
      <c r="B58" s="326" t="s">
        <v>293</v>
      </c>
    </row>
    <row r="59" spans="2:2" ht="34.5" customHeight="1" x14ac:dyDescent="0.3">
      <c r="B59" s="326" t="s">
        <v>312</v>
      </c>
    </row>
    <row r="60" spans="2:2" ht="63" customHeight="1" x14ac:dyDescent="0.3">
      <c r="B60" s="327" t="s">
        <v>338</v>
      </c>
    </row>
    <row r="61" spans="2:2" ht="193.5" customHeight="1" x14ac:dyDescent="0.3">
      <c r="B61" s="361" t="s">
        <v>353</v>
      </c>
    </row>
    <row r="62" spans="2:2" ht="53.25" customHeight="1" x14ac:dyDescent="0.3">
      <c r="B62" s="327" t="s">
        <v>294</v>
      </c>
    </row>
    <row r="63" spans="2:2" x14ac:dyDescent="0.3">
      <c r="B63" s="320"/>
    </row>
    <row r="64" spans="2:2" ht="27.75" customHeight="1" x14ac:dyDescent="0.3">
      <c r="B64" s="328" t="s">
        <v>295</v>
      </c>
    </row>
    <row r="65" spans="2:2" ht="21.75" customHeight="1" x14ac:dyDescent="0.3">
      <c r="B65" s="329" t="s">
        <v>296</v>
      </c>
    </row>
    <row r="66" spans="2:2" ht="44.25" customHeight="1" x14ac:dyDescent="0.3">
      <c r="B66" s="330" t="s">
        <v>297</v>
      </c>
    </row>
    <row r="67" spans="2:2" ht="43.5" customHeight="1" x14ac:dyDescent="0.3">
      <c r="B67" s="330" t="s">
        <v>328</v>
      </c>
    </row>
    <row r="68" spans="2:2" ht="78" customHeight="1" x14ac:dyDescent="0.3">
      <c r="B68" s="330" t="s">
        <v>322</v>
      </c>
    </row>
    <row r="69" spans="2:2" ht="31.5" customHeight="1" x14ac:dyDescent="0.3">
      <c r="B69" s="330" t="s">
        <v>298</v>
      </c>
    </row>
    <row r="70" spans="2:2" ht="37.5" customHeight="1" x14ac:dyDescent="0.3">
      <c r="B70" s="330" t="s">
        <v>299</v>
      </c>
    </row>
    <row r="71" spans="2:2" ht="32.25" customHeight="1" x14ac:dyDescent="0.3">
      <c r="B71" s="330" t="s">
        <v>300</v>
      </c>
    </row>
    <row r="72" spans="2:2" ht="30" customHeight="1" x14ac:dyDescent="0.3">
      <c r="B72" s="330" t="s">
        <v>301</v>
      </c>
    </row>
    <row r="73" spans="2:2" ht="63" customHeight="1" x14ac:dyDescent="0.3">
      <c r="B73" s="330" t="s">
        <v>323</v>
      </c>
    </row>
    <row r="74" spans="2:2" ht="50.25" customHeight="1" x14ac:dyDescent="0.3">
      <c r="B74" s="330" t="s">
        <v>302</v>
      </c>
    </row>
    <row r="75" spans="2:2" ht="75.75" customHeight="1" x14ac:dyDescent="0.3">
      <c r="B75" s="330" t="s">
        <v>303</v>
      </c>
    </row>
    <row r="76" spans="2:2" x14ac:dyDescent="0.3">
      <c r="B76" s="290"/>
    </row>
    <row r="77" spans="2:2" ht="25.2" x14ac:dyDescent="0.3">
      <c r="B77" s="171" t="s">
        <v>354</v>
      </c>
    </row>
  </sheetData>
  <sheetProtection algorithmName="SHA-512" hashValue="6Up7GLM8dA0m2l2DQE1z5t0I7EWM006P9Hdm0hBZNQwpRTcrzZjrCtUPKK5mvqzPE0U68vYKyp/8QPRYSi4+vw==" saltValue="sdEYuzTskrB5kgzOIZ3H5Q==" spinCount="100000" sheet="1" objects="1" scenarios="1"/>
  <mergeCells count="1">
    <mergeCell ref="B2:B5"/>
  </mergeCells>
  <phoneticPr fontId="0" type="noConversion"/>
  <pageMargins left="0.7" right="0.7" top="0.75" bottom="0.75" header="0.3" footer="0.3"/>
  <pageSetup scale="98" fitToHeight="0" orientation="portrait" blackAndWhite="1"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67"/>
  <sheetViews>
    <sheetView showGridLines="0" showRuler="0" topLeftCell="A19" zoomScaleNormal="100" workbookViewId="0">
      <selection activeCell="C49" sqref="C49:E49"/>
    </sheetView>
  </sheetViews>
  <sheetFormatPr defaultColWidth="9" defaultRowHeight="16.2" x14ac:dyDescent="0.3"/>
  <cols>
    <col min="1" max="1" width="1.5" style="131" customWidth="1"/>
    <col min="2" max="2" width="11.19921875" style="131" customWidth="1"/>
    <col min="3" max="3" width="13.5" style="131" customWidth="1"/>
    <col min="4" max="4" width="9.5" style="131" customWidth="1"/>
    <col min="5" max="5" width="14.5" style="131" bestFit="1" customWidth="1"/>
    <col min="6" max="6" width="11" style="131" customWidth="1"/>
    <col min="7" max="7" width="15.5" style="131" customWidth="1"/>
    <col min="8" max="8" width="12.69921875" style="131" customWidth="1"/>
    <col min="9" max="9" width="11.19921875" style="131" hidden="1" customWidth="1"/>
    <col min="10" max="10" width="0" style="131" hidden="1" customWidth="1"/>
    <col min="11" max="11" width="9" style="131" hidden="1" customWidth="1"/>
    <col min="12" max="12" width="9" style="131"/>
    <col min="13" max="13" width="10.09765625" style="131" bestFit="1" customWidth="1"/>
    <col min="14" max="16384" width="9" style="131"/>
  </cols>
  <sheetData>
    <row r="1" spans="1:12" ht="19.8" x14ac:dyDescent="0.3">
      <c r="A1" s="135"/>
      <c r="B1" s="386" t="s">
        <v>229</v>
      </c>
      <c r="C1" s="386"/>
      <c r="D1" s="386"/>
      <c r="E1" s="386"/>
      <c r="F1" s="386"/>
      <c r="G1" s="386"/>
      <c r="H1" s="386"/>
      <c r="I1" s="125"/>
      <c r="J1" s="136"/>
      <c r="K1" s="136"/>
      <c r="L1" s="136"/>
    </row>
    <row r="2" spans="1:12" x14ac:dyDescent="0.3">
      <c r="A2" s="135"/>
      <c r="B2" s="387" t="s">
        <v>240</v>
      </c>
      <c r="C2" s="387"/>
      <c r="D2" s="387"/>
      <c r="E2" s="387"/>
      <c r="F2" s="387"/>
      <c r="G2" s="387"/>
      <c r="H2" s="387"/>
      <c r="I2" s="387"/>
    </row>
    <row r="3" spans="1:12" ht="19.5" customHeight="1" x14ac:dyDescent="0.3">
      <c r="A3" s="135"/>
      <c r="B3" s="135"/>
      <c r="C3" s="137"/>
      <c r="D3" s="137"/>
      <c r="E3" s="137"/>
      <c r="F3" s="137"/>
      <c r="G3" s="137"/>
      <c r="H3" s="137"/>
      <c r="I3" s="137"/>
    </row>
    <row r="4" spans="1:12" ht="69.75" customHeight="1" x14ac:dyDescent="0.3">
      <c r="A4" s="135"/>
      <c r="B4" s="381" t="s">
        <v>324</v>
      </c>
      <c r="C4" s="381"/>
      <c r="D4" s="381"/>
      <c r="E4" s="381"/>
      <c r="F4" s="381"/>
      <c r="G4" s="381"/>
      <c r="H4" s="381"/>
      <c r="I4" s="135"/>
    </row>
    <row r="5" spans="1:12" ht="6.75" customHeight="1" x14ac:dyDescent="0.3">
      <c r="A5" s="135"/>
      <c r="B5" s="135"/>
      <c r="C5" s="135"/>
      <c r="D5" s="135"/>
      <c r="E5" s="135"/>
      <c r="F5" s="135"/>
      <c r="G5" s="135"/>
      <c r="H5" s="135"/>
      <c r="I5" s="135"/>
    </row>
    <row r="6" spans="1:12" x14ac:dyDescent="0.3">
      <c r="A6" s="135"/>
      <c r="B6" s="138" t="s">
        <v>16</v>
      </c>
      <c r="C6" s="376"/>
      <c r="D6" s="377"/>
      <c r="E6" s="378"/>
      <c r="F6" s="139" t="s">
        <v>176</v>
      </c>
      <c r="G6" s="216" t="s">
        <v>226</v>
      </c>
      <c r="H6" s="140"/>
      <c r="I6" s="141"/>
    </row>
    <row r="7" spans="1:12" ht="13.5" customHeight="1" x14ac:dyDescent="0.3">
      <c r="A7" s="135"/>
      <c r="B7" s="138"/>
      <c r="C7" s="138"/>
      <c r="D7" s="138"/>
      <c r="E7" s="138"/>
      <c r="F7" s="138"/>
      <c r="G7" s="138"/>
      <c r="H7" s="138"/>
      <c r="I7" s="138"/>
    </row>
    <row r="8" spans="1:12" x14ac:dyDescent="0.3">
      <c r="A8" s="135"/>
      <c r="B8" s="138" t="s">
        <v>17</v>
      </c>
      <c r="C8" s="376"/>
      <c r="D8" s="377"/>
      <c r="E8" s="378"/>
      <c r="F8" s="138"/>
      <c r="G8" s="138" t="s">
        <v>18</v>
      </c>
      <c r="H8" s="142">
        <f>SUM(A17:A31)</f>
        <v>0</v>
      </c>
      <c r="I8" s="138"/>
    </row>
    <row r="9" spans="1:12" x14ac:dyDescent="0.3">
      <c r="A9" s="135"/>
      <c r="B9" s="138"/>
      <c r="C9" s="143"/>
      <c r="D9" s="143"/>
      <c r="E9" s="143"/>
      <c r="F9" s="138"/>
      <c r="G9" s="382"/>
      <c r="H9" s="383"/>
      <c r="I9" s="383"/>
    </row>
    <row r="10" spans="1:12" x14ac:dyDescent="0.3">
      <c r="A10" s="135"/>
      <c r="B10" s="138" t="s">
        <v>78</v>
      </c>
      <c r="C10" s="376"/>
      <c r="D10" s="377"/>
      <c r="E10" s="378"/>
      <c r="F10" s="138"/>
      <c r="G10" s="138"/>
      <c r="H10" s="144"/>
      <c r="I10" s="138"/>
    </row>
    <row r="11" spans="1:12" x14ac:dyDescent="0.3">
      <c r="A11" s="135"/>
      <c r="B11" s="138"/>
      <c r="C11" s="143"/>
      <c r="D11" s="143"/>
      <c r="E11" s="143"/>
      <c r="F11" s="138"/>
      <c r="G11" s="138"/>
      <c r="H11" s="144"/>
      <c r="I11" s="138"/>
    </row>
    <row r="12" spans="1:12" x14ac:dyDescent="0.3">
      <c r="A12" s="135"/>
      <c r="B12" s="138" t="s">
        <v>79</v>
      </c>
      <c r="C12" s="388"/>
      <c r="D12" s="388"/>
      <c r="E12" s="145" t="s">
        <v>81</v>
      </c>
      <c r="F12" s="165"/>
      <c r="G12" s="139" t="s">
        <v>80</v>
      </c>
      <c r="H12" s="166"/>
      <c r="I12" s="138"/>
    </row>
    <row r="13" spans="1:12" x14ac:dyDescent="0.3">
      <c r="A13" s="135"/>
      <c r="B13" s="138"/>
      <c r="C13" s="143"/>
      <c r="D13" s="143"/>
      <c r="E13" s="145"/>
      <c r="F13" s="143"/>
      <c r="G13" s="146"/>
      <c r="H13" s="147"/>
      <c r="I13" s="138"/>
    </row>
    <row r="14" spans="1:12" x14ac:dyDescent="0.3">
      <c r="A14" s="135"/>
      <c r="B14" s="138" t="s">
        <v>82</v>
      </c>
      <c r="C14" s="376"/>
      <c r="D14" s="378"/>
      <c r="E14" s="145"/>
      <c r="F14" s="143"/>
      <c r="G14" s="146"/>
      <c r="H14" s="147"/>
      <c r="I14" s="138"/>
      <c r="J14" s="148"/>
    </row>
    <row r="15" spans="1:12" ht="6.75" customHeight="1" x14ac:dyDescent="0.3">
      <c r="A15" s="135"/>
      <c r="B15" s="138"/>
      <c r="C15" s="138"/>
      <c r="D15" s="138"/>
      <c r="E15" s="138"/>
      <c r="F15" s="138"/>
      <c r="G15" s="138"/>
      <c r="H15" s="138"/>
      <c r="I15" s="138"/>
      <c r="J15" s="149"/>
    </row>
    <row r="16" spans="1:12" ht="65.25" customHeight="1" x14ac:dyDescent="0.3">
      <c r="A16" s="135"/>
      <c r="B16" s="150" t="s">
        <v>1</v>
      </c>
      <c r="C16" s="389" t="s">
        <v>2</v>
      </c>
      <c r="D16" s="390"/>
      <c r="E16" s="151" t="s">
        <v>3</v>
      </c>
      <c r="F16" s="151" t="s">
        <v>55</v>
      </c>
      <c r="G16" s="151" t="s">
        <v>4</v>
      </c>
      <c r="H16" s="151" t="s">
        <v>99</v>
      </c>
      <c r="I16" s="151" t="s">
        <v>223</v>
      </c>
    </row>
    <row r="17" spans="1:11" x14ac:dyDescent="0.3">
      <c r="A17" s="152">
        <f>IF(C17 = "", 0, 1)</f>
        <v>0</v>
      </c>
      <c r="B17" s="153">
        <v>1</v>
      </c>
      <c r="C17" s="384"/>
      <c r="D17" s="385"/>
      <c r="E17" s="167"/>
      <c r="F17" s="168"/>
      <c r="G17" s="154" t="str">
        <f>IF($H$6 = "", "", IF(F17="","", (DATEDIF(F17,$H$6,"Y"))))</f>
        <v/>
      </c>
      <c r="H17" s="155">
        <f>IF((ISERROR((VLOOKUP(B17,Reference!$B$2:$D$9,3, FALSE))))=TRUE, 0, (VLOOKUP(B17,Reference!$B$2:$D$9,3, FALSE)))</f>
        <v>0</v>
      </c>
      <c r="I17" s="156"/>
    </row>
    <row r="18" spans="1:11" x14ac:dyDescent="0.3">
      <c r="A18" s="152">
        <f t="shared" ref="A18:A31" si="0">IF(C18 = "", 0, 1)</f>
        <v>0</v>
      </c>
      <c r="B18" s="157">
        <v>2</v>
      </c>
      <c r="C18" s="384"/>
      <c r="D18" s="385"/>
      <c r="E18" s="167"/>
      <c r="F18" s="168"/>
      <c r="G18" s="154" t="str">
        <f t="shared" ref="G18:G31" si="1">IF($H$6 = "", "", IF(F18="","", (DATEDIF(F18,$H$6,"Y"))))</f>
        <v/>
      </c>
      <c r="H18" s="155">
        <f>IF((ISERROR((VLOOKUP(B18,Reference!$B$2:$D$9,3, FALSE))))=TRUE, 0, (VLOOKUP(B18,Reference!$B$2:$D$9,3, FALSE)))</f>
        <v>0</v>
      </c>
      <c r="I18" s="156"/>
    </row>
    <row r="19" spans="1:11" x14ac:dyDescent="0.3">
      <c r="A19" s="152">
        <f t="shared" si="0"/>
        <v>0</v>
      </c>
      <c r="B19" s="157">
        <v>3</v>
      </c>
      <c r="C19" s="384"/>
      <c r="D19" s="385"/>
      <c r="E19" s="167"/>
      <c r="F19" s="169"/>
      <c r="G19" s="154" t="str">
        <f t="shared" si="1"/>
        <v/>
      </c>
      <c r="H19" s="155">
        <f>IF((ISERROR((VLOOKUP(B19,Reference!$B$2:$D$9,3, FALSE))))=TRUE, 0, (VLOOKUP(B19,Reference!$B$2:$D$9,3, FALSE)))</f>
        <v>0</v>
      </c>
      <c r="I19" s="156"/>
    </row>
    <row r="20" spans="1:11" x14ac:dyDescent="0.3">
      <c r="A20" s="152">
        <f t="shared" si="0"/>
        <v>0</v>
      </c>
      <c r="B20" s="157">
        <v>4</v>
      </c>
      <c r="C20" s="384"/>
      <c r="D20" s="385"/>
      <c r="E20" s="167"/>
      <c r="F20" s="169"/>
      <c r="G20" s="154" t="str">
        <f t="shared" si="1"/>
        <v/>
      </c>
      <c r="H20" s="155">
        <f>IF((ISERROR((VLOOKUP(B20,Reference!$B$2:$D$9,3, FALSE))))=TRUE, 0, (VLOOKUP(B20,Reference!$B$2:$D$9,3, FALSE)))</f>
        <v>0</v>
      </c>
      <c r="I20" s="156"/>
    </row>
    <row r="21" spans="1:11" x14ac:dyDescent="0.3">
      <c r="A21" s="152">
        <f t="shared" si="0"/>
        <v>0</v>
      </c>
      <c r="B21" s="157">
        <v>5</v>
      </c>
      <c r="C21" s="384"/>
      <c r="D21" s="385"/>
      <c r="E21" s="167"/>
      <c r="F21" s="169"/>
      <c r="G21" s="154" t="str">
        <f t="shared" si="1"/>
        <v/>
      </c>
      <c r="H21" s="155">
        <f>IF((ISERROR((VLOOKUP(B21,Reference!$B$2:$D$9,3, FALSE))))=TRUE, 0, (VLOOKUP(B21,Reference!$B$2:$D$9,3, FALSE)))</f>
        <v>0</v>
      </c>
      <c r="I21" s="156"/>
    </row>
    <row r="22" spans="1:11" x14ac:dyDescent="0.3">
      <c r="A22" s="152">
        <f t="shared" si="0"/>
        <v>0</v>
      </c>
      <c r="B22" s="157">
        <v>6</v>
      </c>
      <c r="C22" s="384"/>
      <c r="D22" s="385"/>
      <c r="E22" s="167"/>
      <c r="F22" s="169"/>
      <c r="G22" s="154" t="str">
        <f t="shared" si="1"/>
        <v/>
      </c>
      <c r="H22" s="155">
        <f>IF((ISERROR((VLOOKUP(B22,Reference!$B$2:$D$9,3, FALSE))))=TRUE, 0, (VLOOKUP(B22,Reference!$B$2:$D$9,3, FALSE)))</f>
        <v>0</v>
      </c>
      <c r="I22" s="156"/>
      <c r="K22" s="158" t="s">
        <v>220</v>
      </c>
    </row>
    <row r="23" spans="1:11" x14ac:dyDescent="0.3">
      <c r="A23" s="152">
        <f t="shared" si="0"/>
        <v>0</v>
      </c>
      <c r="B23" s="157">
        <v>7</v>
      </c>
      <c r="C23" s="384"/>
      <c r="D23" s="385"/>
      <c r="E23" s="167"/>
      <c r="F23" s="169"/>
      <c r="G23" s="154" t="str">
        <f t="shared" si="1"/>
        <v/>
      </c>
      <c r="H23" s="155">
        <f>IF((ISERROR((VLOOKUP(B23,Reference!$B$2:$D$9,3, FALSE))))=TRUE, 0, (VLOOKUP(B23,Reference!$B$2:$D$9,3, FALSE)))</f>
        <v>0</v>
      </c>
      <c r="I23" s="156"/>
      <c r="K23" s="158" t="s">
        <v>189</v>
      </c>
    </row>
    <row r="24" spans="1:11" x14ac:dyDescent="0.3">
      <c r="A24" s="152">
        <f t="shared" si="0"/>
        <v>0</v>
      </c>
      <c r="B24" s="157">
        <v>8</v>
      </c>
      <c r="C24" s="384"/>
      <c r="D24" s="385"/>
      <c r="E24" s="167"/>
      <c r="F24" s="169"/>
      <c r="G24" s="154" t="str">
        <f t="shared" si="1"/>
        <v/>
      </c>
      <c r="H24" s="155">
        <f>IF((ISERROR((VLOOKUP(B24,Reference!$B$2:$D$9,3, FALSE))))=TRUE, 0, (VLOOKUP(B24,Reference!$B$2:$D$9,3, FALSE)))</f>
        <v>0</v>
      </c>
      <c r="I24" s="156"/>
      <c r="K24" s="158" t="s">
        <v>191</v>
      </c>
    </row>
    <row r="25" spans="1:11" x14ac:dyDescent="0.3">
      <c r="A25" s="152">
        <f t="shared" si="0"/>
        <v>0</v>
      </c>
      <c r="B25" s="157">
        <v>9</v>
      </c>
      <c r="C25" s="384"/>
      <c r="D25" s="385"/>
      <c r="E25" s="167"/>
      <c r="F25" s="169"/>
      <c r="G25" s="154" t="str">
        <f t="shared" si="1"/>
        <v/>
      </c>
      <c r="H25" s="155">
        <f>IF((ISERROR((VLOOKUP(B25,Reference!$B$2:$D$9,3, FALSE))))=TRUE, 0, (VLOOKUP(B25,Reference!$B$2:$D$9,3, FALSE)))</f>
        <v>0</v>
      </c>
      <c r="I25" s="156"/>
      <c r="K25" s="158" t="s">
        <v>190</v>
      </c>
    </row>
    <row r="26" spans="1:11" x14ac:dyDescent="0.3">
      <c r="A26" s="152">
        <f t="shared" si="0"/>
        <v>0</v>
      </c>
      <c r="B26" s="157">
        <v>10</v>
      </c>
      <c r="C26" s="384"/>
      <c r="D26" s="385"/>
      <c r="E26" s="167"/>
      <c r="F26" s="169"/>
      <c r="G26" s="154" t="str">
        <f t="shared" si="1"/>
        <v/>
      </c>
      <c r="H26" s="155">
        <f>IF((ISERROR((VLOOKUP(B26,Reference!$B$2:$D$9,3, FALSE))))=TRUE, 0, (VLOOKUP(B26,Reference!$B$2:$D$9,3, FALSE)))</f>
        <v>0</v>
      </c>
      <c r="I26" s="156"/>
      <c r="K26" s="158" t="s">
        <v>192</v>
      </c>
    </row>
    <row r="27" spans="1:11" x14ac:dyDescent="0.3">
      <c r="A27" s="152">
        <f t="shared" si="0"/>
        <v>0</v>
      </c>
      <c r="B27" s="157">
        <v>11</v>
      </c>
      <c r="C27" s="384"/>
      <c r="D27" s="385"/>
      <c r="E27" s="167"/>
      <c r="F27" s="169"/>
      <c r="G27" s="154" t="str">
        <f t="shared" si="1"/>
        <v/>
      </c>
      <c r="H27" s="155">
        <f>IF((ISERROR((VLOOKUP(B27,Reference!$B$2:$D$9,3, FALSE))))=TRUE, 0, (VLOOKUP(B27,Reference!$B$2:$D$9,3, FALSE)))</f>
        <v>0</v>
      </c>
      <c r="I27" s="156"/>
      <c r="K27" s="158" t="s">
        <v>193</v>
      </c>
    </row>
    <row r="28" spans="1:11" x14ac:dyDescent="0.3">
      <c r="A28" s="152">
        <f t="shared" si="0"/>
        <v>0</v>
      </c>
      <c r="B28" s="157">
        <v>12</v>
      </c>
      <c r="C28" s="384"/>
      <c r="D28" s="385"/>
      <c r="E28" s="167"/>
      <c r="F28" s="169"/>
      <c r="G28" s="154" t="str">
        <f t="shared" si="1"/>
        <v/>
      </c>
      <c r="H28" s="155">
        <f>IF((ISERROR((VLOOKUP(B28,Reference!$B$2:$D$9,3, FALSE))))=TRUE, 0, (VLOOKUP(B28,Reference!$B$2:$D$9,3, FALSE)))</f>
        <v>0</v>
      </c>
      <c r="I28" s="156"/>
      <c r="K28" s="158" t="s">
        <v>194</v>
      </c>
    </row>
    <row r="29" spans="1:11" x14ac:dyDescent="0.3">
      <c r="A29" s="152">
        <f t="shared" si="0"/>
        <v>0</v>
      </c>
      <c r="B29" s="157">
        <v>13</v>
      </c>
      <c r="C29" s="384"/>
      <c r="D29" s="385"/>
      <c r="E29" s="167"/>
      <c r="F29" s="169"/>
      <c r="G29" s="154" t="str">
        <f t="shared" si="1"/>
        <v/>
      </c>
      <c r="H29" s="155">
        <f>IF((ISERROR((VLOOKUP(B29,Reference!$B$2:$D$9,3, FALSE))))=TRUE, 0, (VLOOKUP(B29,Reference!$B$2:$D$9,3, FALSE)))</f>
        <v>0</v>
      </c>
      <c r="I29" s="156"/>
    </row>
    <row r="30" spans="1:11" x14ac:dyDescent="0.3">
      <c r="A30" s="152">
        <f t="shared" si="0"/>
        <v>0</v>
      </c>
      <c r="B30" s="157">
        <v>14</v>
      </c>
      <c r="C30" s="384"/>
      <c r="D30" s="385"/>
      <c r="E30" s="167"/>
      <c r="F30" s="169"/>
      <c r="G30" s="154" t="str">
        <f t="shared" si="1"/>
        <v/>
      </c>
      <c r="H30" s="155">
        <f>IF((ISERROR((VLOOKUP(B30,Reference!$B$2:$D$9,3, FALSE))))=TRUE, 0, (VLOOKUP(B30,Reference!$B$2:$D$9,3, FALSE)))</f>
        <v>0</v>
      </c>
      <c r="I30" s="156"/>
    </row>
    <row r="31" spans="1:11" x14ac:dyDescent="0.3">
      <c r="A31" s="152">
        <f t="shared" si="0"/>
        <v>0</v>
      </c>
      <c r="B31" s="157">
        <v>15</v>
      </c>
      <c r="C31" s="384"/>
      <c r="D31" s="385"/>
      <c r="E31" s="167"/>
      <c r="F31" s="169"/>
      <c r="G31" s="154" t="str">
        <f t="shared" si="1"/>
        <v/>
      </c>
      <c r="H31" s="155">
        <f>IF((ISERROR((VLOOKUP(B31,Reference!$B$2:$D$9,3, FALSE))))=TRUE, 0, (VLOOKUP(B31,Reference!$B$2:$D$9,3, FALSE)))</f>
        <v>0</v>
      </c>
      <c r="I31" s="156"/>
    </row>
    <row r="32" spans="1:11" ht="15.75" customHeight="1" x14ac:dyDescent="0.3">
      <c r="A32" s="135"/>
      <c r="B32" s="138"/>
      <c r="C32" s="138"/>
      <c r="D32" s="138"/>
      <c r="E32" s="138"/>
      <c r="F32" s="138"/>
      <c r="G32" s="159" t="s">
        <v>15</v>
      </c>
      <c r="H32" s="160">
        <f>SUM(H17:H26)</f>
        <v>0</v>
      </c>
    </row>
    <row r="33" spans="1:8" ht="3.75" customHeight="1" x14ac:dyDescent="0.3">
      <c r="A33" s="135"/>
      <c r="B33" s="135"/>
      <c r="C33" s="135"/>
      <c r="D33" s="135"/>
      <c r="E33" s="135"/>
      <c r="F33" s="135"/>
      <c r="G33" s="135"/>
      <c r="H33" s="135"/>
    </row>
    <row r="34" spans="1:8" ht="11.25" customHeight="1" x14ac:dyDescent="0.3">
      <c r="B34" s="380" t="s">
        <v>236</v>
      </c>
      <c r="C34" s="380"/>
      <c r="D34" s="380"/>
      <c r="E34" s="380"/>
      <c r="F34" s="380"/>
      <c r="G34" s="380"/>
      <c r="H34" s="380"/>
    </row>
    <row r="35" spans="1:8" x14ac:dyDescent="0.3">
      <c r="B35" s="380"/>
      <c r="C35" s="380"/>
      <c r="D35" s="380"/>
      <c r="E35" s="380"/>
      <c r="F35" s="380"/>
      <c r="G35" s="380"/>
      <c r="H35" s="380"/>
    </row>
    <row r="36" spans="1:8" x14ac:dyDescent="0.3">
      <c r="A36" s="135"/>
      <c r="B36" s="380"/>
      <c r="C36" s="380"/>
      <c r="D36" s="380"/>
      <c r="E36" s="380"/>
      <c r="F36" s="380"/>
      <c r="G36" s="380"/>
      <c r="H36" s="380"/>
    </row>
    <row r="37" spans="1:8" ht="31.5" customHeight="1" x14ac:dyDescent="0.3">
      <c r="A37" s="135"/>
      <c r="B37" s="380"/>
      <c r="C37" s="380"/>
      <c r="D37" s="380"/>
      <c r="E37" s="380"/>
      <c r="F37" s="380"/>
      <c r="G37" s="380"/>
      <c r="H37" s="380"/>
    </row>
    <row r="38" spans="1:8" ht="25.5" customHeight="1" x14ac:dyDescent="0.3">
      <c r="A38" s="161"/>
      <c r="B38" s="214"/>
      <c r="C38" s="214"/>
      <c r="D38" s="214"/>
      <c r="E38" s="135"/>
      <c r="F38" s="135"/>
      <c r="G38" s="214"/>
      <c r="H38" s="135"/>
    </row>
    <row r="39" spans="1:8" ht="12" customHeight="1" x14ac:dyDescent="0.3">
      <c r="A39" s="162"/>
      <c r="B39" s="163" t="s">
        <v>237</v>
      </c>
      <c r="G39" s="163" t="s">
        <v>238</v>
      </c>
    </row>
    <row r="40" spans="1:8" x14ac:dyDescent="0.3">
      <c r="A40" s="162"/>
    </row>
    <row r="41" spans="1:8" x14ac:dyDescent="0.3">
      <c r="B41" s="215"/>
      <c r="C41" s="215"/>
      <c r="D41" s="215"/>
      <c r="G41" s="214"/>
    </row>
    <row r="42" spans="1:8" x14ac:dyDescent="0.3">
      <c r="B42" s="163" t="s">
        <v>239</v>
      </c>
      <c r="C42" s="164"/>
      <c r="D42" s="164"/>
      <c r="E42" s="135"/>
      <c r="F42" s="163"/>
      <c r="G42" s="163" t="s">
        <v>238</v>
      </c>
    </row>
    <row r="44" spans="1:8" x14ac:dyDescent="0.3">
      <c r="B44" s="372" t="s">
        <v>306</v>
      </c>
      <c r="C44" s="373"/>
      <c r="D44" s="373"/>
      <c r="E44" s="373"/>
      <c r="F44" s="373"/>
      <c r="G44" s="373"/>
      <c r="H44" s="373"/>
    </row>
    <row r="45" spans="1:8" x14ac:dyDescent="0.3">
      <c r="B45" s="331"/>
      <c r="C45" s="331"/>
      <c r="D45" s="331"/>
      <c r="E45" s="331"/>
      <c r="F45" s="331"/>
      <c r="G45" s="331"/>
      <c r="H45" s="331"/>
    </row>
    <row r="46" spans="1:8" x14ac:dyDescent="0.3">
      <c r="B46" s="374" t="s">
        <v>307</v>
      </c>
      <c r="C46" s="375"/>
      <c r="D46" s="375"/>
      <c r="E46" s="375"/>
      <c r="F46" s="375"/>
      <c r="G46" s="375"/>
      <c r="H46" s="375"/>
    </row>
    <row r="47" spans="1:8" x14ac:dyDescent="0.3">
      <c r="B47" s="375"/>
      <c r="C47" s="375"/>
      <c r="D47" s="375"/>
      <c r="E47" s="375"/>
      <c r="F47" s="375"/>
      <c r="G47" s="375"/>
      <c r="H47" s="375"/>
    </row>
    <row r="48" spans="1:8" x14ac:dyDescent="0.3">
      <c r="B48" s="331"/>
      <c r="C48" s="331"/>
      <c r="D48" s="331"/>
      <c r="E48" s="331"/>
      <c r="F48" s="331"/>
      <c r="G48" s="331"/>
      <c r="H48" s="331"/>
    </row>
    <row r="49" spans="2:8" x14ac:dyDescent="0.3">
      <c r="B49" s="332" t="s">
        <v>78</v>
      </c>
      <c r="C49" s="376"/>
      <c r="D49" s="377"/>
      <c r="E49" s="378"/>
      <c r="F49" s="332"/>
      <c r="G49" s="332"/>
      <c r="H49" s="144"/>
    </row>
    <row r="50" spans="2:8" x14ac:dyDescent="0.3">
      <c r="B50" s="331"/>
      <c r="C50" s="331"/>
      <c r="D50" s="331"/>
      <c r="E50" s="331"/>
      <c r="F50" s="331"/>
      <c r="G50" s="331"/>
      <c r="H50" s="331"/>
    </row>
    <row r="51" spans="2:8" x14ac:dyDescent="0.3">
      <c r="B51" s="332" t="s">
        <v>79</v>
      </c>
      <c r="C51" s="376"/>
      <c r="D51" s="378"/>
      <c r="E51" s="145" t="s">
        <v>81</v>
      </c>
      <c r="F51" s="287"/>
      <c r="G51" s="334" t="s">
        <v>80</v>
      </c>
      <c r="H51" s="166"/>
    </row>
    <row r="52" spans="2:8" x14ac:dyDescent="0.3">
      <c r="B52" s="332"/>
      <c r="C52" s="335"/>
      <c r="D52" s="335"/>
      <c r="E52" s="333"/>
      <c r="F52" s="335"/>
      <c r="G52" s="333"/>
      <c r="H52" s="336"/>
    </row>
    <row r="53" spans="2:8" ht="15" customHeight="1" x14ac:dyDescent="0.3">
      <c r="B53" s="379" t="s">
        <v>308</v>
      </c>
      <c r="C53" s="379"/>
      <c r="D53" s="379"/>
      <c r="E53" s="379"/>
      <c r="F53" s="379"/>
      <c r="G53" s="379"/>
      <c r="H53" s="379"/>
    </row>
    <row r="54" spans="2:8" x14ac:dyDescent="0.3">
      <c r="B54" s="379"/>
      <c r="C54" s="379"/>
      <c r="D54" s="379"/>
      <c r="E54" s="379"/>
      <c r="F54" s="379"/>
      <c r="G54" s="379"/>
      <c r="H54" s="379"/>
    </row>
    <row r="55" spans="2:8" x14ac:dyDescent="0.3">
      <c r="B55" s="379"/>
      <c r="C55" s="379"/>
      <c r="D55" s="379"/>
      <c r="E55" s="379"/>
      <c r="F55" s="379"/>
      <c r="G55" s="379"/>
      <c r="H55" s="379"/>
    </row>
    <row r="56" spans="2:8" ht="27" customHeight="1" x14ac:dyDescent="0.3">
      <c r="B56" s="379"/>
      <c r="C56" s="379"/>
      <c r="D56" s="379"/>
      <c r="E56" s="379"/>
      <c r="F56" s="379"/>
      <c r="G56" s="379"/>
      <c r="H56" s="379"/>
    </row>
    <row r="57" spans="2:8" ht="34.5" customHeight="1" x14ac:dyDescent="0.3">
      <c r="B57" s="164" t="s">
        <v>309</v>
      </c>
      <c r="C57" s="164"/>
      <c r="D57" s="164"/>
      <c r="E57" s="164"/>
      <c r="F57" s="164"/>
      <c r="G57" s="164" t="s">
        <v>310</v>
      </c>
      <c r="H57" s="164"/>
    </row>
    <row r="58" spans="2:8" x14ac:dyDescent="0.3">
      <c r="B58" s="163" t="s">
        <v>311</v>
      </c>
      <c r="C58" s="331"/>
      <c r="D58" s="331"/>
      <c r="E58" s="331"/>
      <c r="F58" s="331"/>
      <c r="G58" s="163" t="s">
        <v>238</v>
      </c>
      <c r="H58" s="331"/>
    </row>
    <row r="59" spans="2:8" x14ac:dyDescent="0.3">
      <c r="B59" s="331"/>
      <c r="C59" s="331"/>
      <c r="D59" s="331"/>
      <c r="E59" s="331"/>
      <c r="F59" s="331"/>
      <c r="G59" s="331"/>
      <c r="H59" s="331"/>
    </row>
    <row r="60" spans="2:8" x14ac:dyDescent="0.3">
      <c r="B60" s="164" t="s">
        <v>309</v>
      </c>
      <c r="C60" s="164"/>
      <c r="D60" s="164"/>
      <c r="E60" s="164"/>
      <c r="F60" s="164"/>
      <c r="G60" s="164" t="s">
        <v>310</v>
      </c>
      <c r="H60" s="164"/>
    </row>
    <row r="61" spans="2:8" x14ac:dyDescent="0.3">
      <c r="B61" s="163" t="s">
        <v>311</v>
      </c>
      <c r="C61" s="331"/>
      <c r="D61" s="331"/>
      <c r="E61" s="164"/>
      <c r="F61" s="163"/>
      <c r="G61" s="163" t="s">
        <v>238</v>
      </c>
      <c r="H61" s="331"/>
    </row>
    <row r="62" spans="2:8" x14ac:dyDescent="0.3">
      <c r="B62" s="331"/>
      <c r="C62" s="331"/>
      <c r="D62" s="331"/>
      <c r="E62" s="331"/>
      <c r="F62" s="331"/>
      <c r="G62" s="331"/>
      <c r="H62" s="331"/>
    </row>
    <row r="63" spans="2:8" x14ac:dyDescent="0.3">
      <c r="B63" s="164" t="s">
        <v>309</v>
      </c>
      <c r="C63" s="164"/>
      <c r="D63" s="164"/>
      <c r="E63" s="164"/>
      <c r="F63" s="164"/>
      <c r="G63" s="164" t="s">
        <v>310</v>
      </c>
      <c r="H63" s="164"/>
    </row>
    <row r="64" spans="2:8" x14ac:dyDescent="0.3">
      <c r="B64" s="163" t="s">
        <v>311</v>
      </c>
      <c r="C64" s="331"/>
      <c r="D64" s="331"/>
      <c r="E64" s="331"/>
      <c r="F64" s="331"/>
      <c r="G64" s="163" t="s">
        <v>238</v>
      </c>
      <c r="H64" s="331"/>
    </row>
    <row r="65" spans="2:8" x14ac:dyDescent="0.3">
      <c r="B65" s="331"/>
      <c r="C65" s="331"/>
      <c r="D65" s="331"/>
      <c r="E65" s="331"/>
      <c r="F65" s="331"/>
      <c r="G65" s="331"/>
      <c r="H65" s="331"/>
    </row>
    <row r="66" spans="2:8" x14ac:dyDescent="0.3">
      <c r="B66" s="164" t="s">
        <v>309</v>
      </c>
      <c r="C66" s="164"/>
      <c r="D66" s="164"/>
      <c r="E66" s="164"/>
      <c r="F66" s="164"/>
      <c r="G66" s="164" t="s">
        <v>310</v>
      </c>
      <c r="H66" s="164"/>
    </row>
    <row r="67" spans="2:8" x14ac:dyDescent="0.3">
      <c r="B67" s="163" t="s">
        <v>311</v>
      </c>
      <c r="C67" s="331"/>
      <c r="D67" s="331"/>
      <c r="E67" s="164"/>
      <c r="F67" s="163"/>
      <c r="G67" s="163" t="s">
        <v>238</v>
      </c>
      <c r="H67" s="331"/>
    </row>
  </sheetData>
  <sheetProtection algorithmName="SHA-512" hashValue="oA3WsNhx8LLjek8RvUVBMOQnilg26I0hWYX1XGX3KPKtlEOpJDZ328wiDah1mU0MPvQ1CrMk0/i0ty8P3l4uRA==" saltValue="MwiIzsqsHD5M0Q/uj8T6lg==" spinCount="100000" sheet="1" selectLockedCells="1"/>
  <mergeCells count="31">
    <mergeCell ref="C26:D26"/>
    <mergeCell ref="C27:D27"/>
    <mergeCell ref="C28:D28"/>
    <mergeCell ref="C29:D29"/>
    <mergeCell ref="B1:H1"/>
    <mergeCell ref="B2:I2"/>
    <mergeCell ref="C17:D17"/>
    <mergeCell ref="C14:D14"/>
    <mergeCell ref="C12:D12"/>
    <mergeCell ref="C16:D16"/>
    <mergeCell ref="B34:H37"/>
    <mergeCell ref="B4:H4"/>
    <mergeCell ref="C10:E10"/>
    <mergeCell ref="C6:E6"/>
    <mergeCell ref="C8:E8"/>
    <mergeCell ref="G9:I9"/>
    <mergeCell ref="C22:D22"/>
    <mergeCell ref="C20:D20"/>
    <mergeCell ref="C21:D21"/>
    <mergeCell ref="C23:D23"/>
    <mergeCell ref="C19:D19"/>
    <mergeCell ref="C18:D18"/>
    <mergeCell ref="C30:D30"/>
    <mergeCell ref="C31:D31"/>
    <mergeCell ref="C24:D24"/>
    <mergeCell ref="C25:D25"/>
    <mergeCell ref="B44:H44"/>
    <mergeCell ref="B46:H47"/>
    <mergeCell ref="C49:E49"/>
    <mergeCell ref="C51:D51"/>
    <mergeCell ref="B53:H56"/>
  </mergeCells>
  <phoneticPr fontId="0" type="noConversion"/>
  <dataValidations count="2">
    <dataValidation type="list" allowBlank="1" showInputMessage="1" showErrorMessage="1" sqref="E17:E31" xr:uid="{00000000-0002-0000-0200-000000000000}">
      <formula1>Relationships</formula1>
    </dataValidation>
    <dataValidation allowBlank="1" showInputMessage="1" showErrorMessage="1" prompt="For purposes of determining a household's income eligibility for a competitive AHP award or award under the Down Payment program, the date the member or sponsor receives a loan application or application for assistance from a household._x000a_" sqref="G6" xr:uid="{00000000-0002-0000-0200-000001000000}"/>
  </dataValidations>
  <pageMargins left="0.7" right="0.7" top="0.75" bottom="0.75" header="0.3" footer="0.3"/>
  <pageSetup scale="96" fitToHeight="0" orientation="portrait" r:id="rId1"/>
  <headerFooter>
    <oddFooter>Page &amp;P&amp;R&amp;A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0000"/>
  </sheetPr>
  <dimension ref="B2:B138"/>
  <sheetViews>
    <sheetView showGridLines="0" workbookViewId="0">
      <selection activeCell="B31" sqref="B31"/>
    </sheetView>
  </sheetViews>
  <sheetFormatPr defaultRowHeight="15.6" x14ac:dyDescent="0.3"/>
  <cols>
    <col min="1" max="1" width="5.19921875" customWidth="1"/>
    <col min="2" max="2" width="123.19921875" style="107" customWidth="1"/>
  </cols>
  <sheetData>
    <row r="2" spans="2:2" x14ac:dyDescent="0.3">
      <c r="B2" s="108" t="s">
        <v>177</v>
      </c>
    </row>
    <row r="3" spans="2:2" x14ac:dyDescent="0.3">
      <c r="B3" s="308"/>
    </row>
    <row r="4" spans="2:2" x14ac:dyDescent="0.3">
      <c r="B4" s="309"/>
    </row>
    <row r="5" spans="2:2" x14ac:dyDescent="0.3">
      <c r="B5" s="309"/>
    </row>
    <row r="6" spans="2:2" x14ac:dyDescent="0.3">
      <c r="B6" s="309"/>
    </row>
    <row r="7" spans="2:2" x14ac:dyDescent="0.3">
      <c r="B7" s="309"/>
    </row>
    <row r="8" spans="2:2" x14ac:dyDescent="0.3">
      <c r="B8" s="309"/>
    </row>
    <row r="9" spans="2:2" x14ac:dyDescent="0.3">
      <c r="B9" s="309"/>
    </row>
    <row r="10" spans="2:2" x14ac:dyDescent="0.3">
      <c r="B10" s="309"/>
    </row>
    <row r="11" spans="2:2" x14ac:dyDescent="0.3">
      <c r="B11" s="309"/>
    </row>
    <row r="12" spans="2:2" x14ac:dyDescent="0.3">
      <c r="B12" s="309"/>
    </row>
    <row r="13" spans="2:2" x14ac:dyDescent="0.3">
      <c r="B13" s="309"/>
    </row>
    <row r="14" spans="2:2" x14ac:dyDescent="0.3">
      <c r="B14" s="309"/>
    </row>
    <row r="15" spans="2:2" x14ac:dyDescent="0.3">
      <c r="B15" s="309"/>
    </row>
    <row r="16" spans="2:2" x14ac:dyDescent="0.3">
      <c r="B16" s="309"/>
    </row>
    <row r="17" spans="2:2" x14ac:dyDescent="0.3">
      <c r="B17" s="309"/>
    </row>
    <row r="18" spans="2:2" x14ac:dyDescent="0.3">
      <c r="B18" s="309"/>
    </row>
    <row r="19" spans="2:2" x14ac:dyDescent="0.3">
      <c r="B19" s="309"/>
    </row>
    <row r="20" spans="2:2" x14ac:dyDescent="0.3">
      <c r="B20" s="309"/>
    </row>
    <row r="21" spans="2:2" x14ac:dyDescent="0.3">
      <c r="B21" s="309"/>
    </row>
    <row r="22" spans="2:2" x14ac:dyDescent="0.3">
      <c r="B22" s="309"/>
    </row>
    <row r="23" spans="2:2" x14ac:dyDescent="0.3">
      <c r="B23" s="309"/>
    </row>
    <row r="24" spans="2:2" x14ac:dyDescent="0.3">
      <c r="B24" s="309"/>
    </row>
    <row r="25" spans="2:2" x14ac:dyDescent="0.3">
      <c r="B25" s="309"/>
    </row>
    <row r="26" spans="2:2" x14ac:dyDescent="0.3">
      <c r="B26" s="309"/>
    </row>
    <row r="27" spans="2:2" x14ac:dyDescent="0.3">
      <c r="B27" s="309"/>
    </row>
    <row r="28" spans="2:2" x14ac:dyDescent="0.3">
      <c r="B28" s="309"/>
    </row>
    <row r="29" spans="2:2" x14ac:dyDescent="0.3">
      <c r="B29" s="309"/>
    </row>
    <row r="30" spans="2:2" x14ac:dyDescent="0.3">
      <c r="B30" s="309"/>
    </row>
    <row r="31" spans="2:2" x14ac:dyDescent="0.3">
      <c r="B31" s="309"/>
    </row>
    <row r="32" spans="2:2" x14ac:dyDescent="0.3">
      <c r="B32" s="309"/>
    </row>
    <row r="33" spans="2:2" x14ac:dyDescent="0.3">
      <c r="B33" s="309"/>
    </row>
    <row r="34" spans="2:2" x14ac:dyDescent="0.3">
      <c r="B34" s="309"/>
    </row>
    <row r="35" spans="2:2" x14ac:dyDescent="0.3">
      <c r="B35" s="309"/>
    </row>
    <row r="36" spans="2:2" x14ac:dyDescent="0.3">
      <c r="B36" s="309"/>
    </row>
    <row r="37" spans="2:2" x14ac:dyDescent="0.3">
      <c r="B37" s="309"/>
    </row>
    <row r="38" spans="2:2" x14ac:dyDescent="0.3">
      <c r="B38" s="309"/>
    </row>
    <row r="39" spans="2:2" x14ac:dyDescent="0.3">
      <c r="B39" s="309"/>
    </row>
    <row r="40" spans="2:2" x14ac:dyDescent="0.3">
      <c r="B40" s="309"/>
    </row>
    <row r="41" spans="2:2" x14ac:dyDescent="0.3">
      <c r="B41" s="309"/>
    </row>
    <row r="42" spans="2:2" x14ac:dyDescent="0.3">
      <c r="B42" s="309"/>
    </row>
    <row r="43" spans="2:2" x14ac:dyDescent="0.3">
      <c r="B43" s="309"/>
    </row>
    <row r="44" spans="2:2" x14ac:dyDescent="0.3">
      <c r="B44" s="309"/>
    </row>
    <row r="45" spans="2:2" x14ac:dyDescent="0.3">
      <c r="B45" s="222"/>
    </row>
    <row r="46" spans="2:2" x14ac:dyDescent="0.3">
      <c r="B46" s="222"/>
    </row>
    <row r="47" spans="2:2" x14ac:dyDescent="0.3">
      <c r="B47" s="222"/>
    </row>
    <row r="48" spans="2:2" x14ac:dyDescent="0.3">
      <c r="B48" s="222"/>
    </row>
    <row r="49" spans="2:2" x14ac:dyDescent="0.3">
      <c r="B49" s="222"/>
    </row>
    <row r="50" spans="2:2" x14ac:dyDescent="0.3">
      <c r="B50" s="222"/>
    </row>
    <row r="51" spans="2:2" x14ac:dyDescent="0.3">
      <c r="B51" s="222"/>
    </row>
    <row r="52" spans="2:2" x14ac:dyDescent="0.3">
      <c r="B52" s="222"/>
    </row>
    <row r="53" spans="2:2" x14ac:dyDescent="0.3">
      <c r="B53" s="222"/>
    </row>
    <row r="54" spans="2:2" x14ac:dyDescent="0.3">
      <c r="B54" s="222"/>
    </row>
    <row r="55" spans="2:2" x14ac:dyDescent="0.3">
      <c r="B55" s="222"/>
    </row>
    <row r="56" spans="2:2" x14ac:dyDescent="0.3">
      <c r="B56" s="222"/>
    </row>
    <row r="57" spans="2:2" x14ac:dyDescent="0.3">
      <c r="B57" s="222"/>
    </row>
    <row r="58" spans="2:2" x14ac:dyDescent="0.3">
      <c r="B58" s="222"/>
    </row>
    <row r="59" spans="2:2" x14ac:dyDescent="0.3">
      <c r="B59" s="222"/>
    </row>
    <row r="60" spans="2:2" x14ac:dyDescent="0.3">
      <c r="B60" s="222"/>
    </row>
    <row r="61" spans="2:2" x14ac:dyDescent="0.3">
      <c r="B61" s="222"/>
    </row>
    <row r="62" spans="2:2" x14ac:dyDescent="0.3">
      <c r="B62" s="222"/>
    </row>
    <row r="63" spans="2:2" x14ac:dyDescent="0.3">
      <c r="B63" s="222"/>
    </row>
    <row r="64" spans="2:2" x14ac:dyDescent="0.3">
      <c r="B64" s="222"/>
    </row>
    <row r="65" spans="2:2" x14ac:dyDescent="0.3">
      <c r="B65" s="222"/>
    </row>
    <row r="66" spans="2:2" x14ac:dyDescent="0.3">
      <c r="B66" s="222"/>
    </row>
    <row r="67" spans="2:2" x14ac:dyDescent="0.3">
      <c r="B67" s="222"/>
    </row>
    <row r="68" spans="2:2" x14ac:dyDescent="0.3">
      <c r="B68" s="222"/>
    </row>
    <row r="69" spans="2:2" x14ac:dyDescent="0.3">
      <c r="B69" s="222"/>
    </row>
    <row r="70" spans="2:2" x14ac:dyDescent="0.3">
      <c r="B70" s="222"/>
    </row>
    <row r="71" spans="2:2" x14ac:dyDescent="0.3">
      <c r="B71" s="222"/>
    </row>
    <row r="72" spans="2:2" x14ac:dyDescent="0.3">
      <c r="B72" s="222"/>
    </row>
    <row r="73" spans="2:2" x14ac:dyDescent="0.3">
      <c r="B73" s="222"/>
    </row>
    <row r="74" spans="2:2" x14ac:dyDescent="0.3">
      <c r="B74" s="222"/>
    </row>
    <row r="75" spans="2:2" x14ac:dyDescent="0.3">
      <c r="B75" s="222"/>
    </row>
    <row r="76" spans="2:2" x14ac:dyDescent="0.3">
      <c r="B76" s="222"/>
    </row>
    <row r="77" spans="2:2" x14ac:dyDescent="0.3">
      <c r="B77" s="222"/>
    </row>
    <row r="78" spans="2:2" x14ac:dyDescent="0.3">
      <c r="B78" s="222"/>
    </row>
    <row r="79" spans="2:2" x14ac:dyDescent="0.3">
      <c r="B79" s="222"/>
    </row>
    <row r="80" spans="2:2" x14ac:dyDescent="0.3">
      <c r="B80" s="222"/>
    </row>
    <row r="81" spans="2:2" x14ac:dyDescent="0.3">
      <c r="B81" s="222"/>
    </row>
    <row r="82" spans="2:2" x14ac:dyDescent="0.3">
      <c r="B82" s="222"/>
    </row>
    <row r="83" spans="2:2" x14ac:dyDescent="0.3">
      <c r="B83" s="222"/>
    </row>
    <row r="84" spans="2:2" x14ac:dyDescent="0.3">
      <c r="B84" s="222"/>
    </row>
    <row r="85" spans="2:2" x14ac:dyDescent="0.3">
      <c r="B85" s="222"/>
    </row>
    <row r="86" spans="2:2" x14ac:dyDescent="0.3">
      <c r="B86" s="222"/>
    </row>
    <row r="87" spans="2:2" x14ac:dyDescent="0.3">
      <c r="B87" s="222"/>
    </row>
    <row r="88" spans="2:2" x14ac:dyDescent="0.3">
      <c r="B88" s="222"/>
    </row>
    <row r="89" spans="2:2" x14ac:dyDescent="0.3">
      <c r="B89" s="222"/>
    </row>
    <row r="90" spans="2:2" x14ac:dyDescent="0.3">
      <c r="B90" s="222"/>
    </row>
    <row r="91" spans="2:2" x14ac:dyDescent="0.3">
      <c r="B91" s="222"/>
    </row>
    <row r="92" spans="2:2" x14ac:dyDescent="0.3">
      <c r="B92" s="222"/>
    </row>
    <row r="93" spans="2:2" x14ac:dyDescent="0.3">
      <c r="B93" s="222"/>
    </row>
    <row r="94" spans="2:2" x14ac:dyDescent="0.3">
      <c r="B94" s="222"/>
    </row>
    <row r="95" spans="2:2" x14ac:dyDescent="0.3">
      <c r="B95" s="222"/>
    </row>
    <row r="96" spans="2:2" x14ac:dyDescent="0.3">
      <c r="B96" s="222"/>
    </row>
    <row r="97" spans="2:2" x14ac:dyDescent="0.3">
      <c r="B97" s="222"/>
    </row>
    <row r="98" spans="2:2" x14ac:dyDescent="0.3">
      <c r="B98" s="222"/>
    </row>
    <row r="99" spans="2:2" x14ac:dyDescent="0.3">
      <c r="B99" s="222"/>
    </row>
    <row r="100" spans="2:2" x14ac:dyDescent="0.3">
      <c r="B100" s="222"/>
    </row>
    <row r="101" spans="2:2" x14ac:dyDescent="0.3">
      <c r="B101" s="222"/>
    </row>
    <row r="102" spans="2:2" x14ac:dyDescent="0.3">
      <c r="B102" s="222"/>
    </row>
    <row r="103" spans="2:2" x14ac:dyDescent="0.3">
      <c r="B103" s="222"/>
    </row>
    <row r="104" spans="2:2" x14ac:dyDescent="0.3">
      <c r="B104" s="222"/>
    </row>
    <row r="105" spans="2:2" x14ac:dyDescent="0.3">
      <c r="B105" s="222"/>
    </row>
    <row r="106" spans="2:2" x14ac:dyDescent="0.3">
      <c r="B106" s="222"/>
    </row>
    <row r="107" spans="2:2" x14ac:dyDescent="0.3">
      <c r="B107" s="222"/>
    </row>
    <row r="108" spans="2:2" x14ac:dyDescent="0.3">
      <c r="B108" s="222"/>
    </row>
    <row r="109" spans="2:2" x14ac:dyDescent="0.3">
      <c r="B109" s="222"/>
    </row>
    <row r="110" spans="2:2" x14ac:dyDescent="0.3">
      <c r="B110" s="222"/>
    </row>
    <row r="111" spans="2:2" x14ac:dyDescent="0.3">
      <c r="B111" s="222"/>
    </row>
    <row r="112" spans="2:2" x14ac:dyDescent="0.3">
      <c r="B112" s="222"/>
    </row>
    <row r="113" spans="2:2" x14ac:dyDescent="0.3">
      <c r="B113" s="222"/>
    </row>
    <row r="114" spans="2:2" x14ac:dyDescent="0.3">
      <c r="B114" s="222"/>
    </row>
    <row r="115" spans="2:2" x14ac:dyDescent="0.3">
      <c r="B115" s="222"/>
    </row>
    <row r="116" spans="2:2" x14ac:dyDescent="0.3">
      <c r="B116" s="222"/>
    </row>
    <row r="117" spans="2:2" x14ac:dyDescent="0.3">
      <c r="B117" s="222"/>
    </row>
    <row r="118" spans="2:2" x14ac:dyDescent="0.3">
      <c r="B118" s="222"/>
    </row>
    <row r="119" spans="2:2" x14ac:dyDescent="0.3">
      <c r="B119" s="222"/>
    </row>
    <row r="120" spans="2:2" x14ac:dyDescent="0.3">
      <c r="B120" s="222"/>
    </row>
    <row r="121" spans="2:2" x14ac:dyDescent="0.3">
      <c r="B121" s="222"/>
    </row>
    <row r="122" spans="2:2" x14ac:dyDescent="0.3">
      <c r="B122" s="222"/>
    </row>
    <row r="123" spans="2:2" x14ac:dyDescent="0.3">
      <c r="B123" s="222"/>
    </row>
    <row r="124" spans="2:2" x14ac:dyDescent="0.3">
      <c r="B124" s="222"/>
    </row>
    <row r="125" spans="2:2" x14ac:dyDescent="0.3">
      <c r="B125" s="222"/>
    </row>
    <row r="126" spans="2:2" x14ac:dyDescent="0.3">
      <c r="B126" s="222"/>
    </row>
    <row r="127" spans="2:2" x14ac:dyDescent="0.3">
      <c r="B127" s="222"/>
    </row>
    <row r="128" spans="2:2" x14ac:dyDescent="0.3">
      <c r="B128" s="222"/>
    </row>
    <row r="129" spans="2:2" x14ac:dyDescent="0.3">
      <c r="B129" s="222"/>
    </row>
    <row r="130" spans="2:2" x14ac:dyDescent="0.3">
      <c r="B130" s="222"/>
    </row>
    <row r="131" spans="2:2" x14ac:dyDescent="0.3">
      <c r="B131" s="222"/>
    </row>
    <row r="132" spans="2:2" x14ac:dyDescent="0.3">
      <c r="B132" s="222"/>
    </row>
    <row r="133" spans="2:2" x14ac:dyDescent="0.3">
      <c r="B133" s="222"/>
    </row>
    <row r="134" spans="2:2" x14ac:dyDescent="0.3">
      <c r="B134" s="222"/>
    </row>
    <row r="135" spans="2:2" x14ac:dyDescent="0.3">
      <c r="B135" s="222"/>
    </row>
    <row r="136" spans="2:2" x14ac:dyDescent="0.3">
      <c r="B136" s="222"/>
    </row>
    <row r="137" spans="2:2" x14ac:dyDescent="0.3">
      <c r="B137" s="222"/>
    </row>
    <row r="138" spans="2:2" x14ac:dyDescent="0.3">
      <c r="B138" s="222"/>
    </row>
  </sheetData>
  <sheetProtection algorithmName="SHA-512" hashValue="dd4ZCXLh/kCxRBxekftGS8dBztHY0ZnMAhiNa0lBxDbnKIvuJA3N3vQvWDRp1guSZBV3wmysepgSnJT+s43I+Q==" saltValue="CNbso+3j5r7GetZavZz6gw==" spinCount="100000" sheet="1" select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Z251"/>
  <sheetViews>
    <sheetView showGridLines="0" zoomScaleNormal="100" workbookViewId="0">
      <selection activeCell="C27" sqref="C27:D27"/>
    </sheetView>
  </sheetViews>
  <sheetFormatPr defaultRowHeight="15.6" x14ac:dyDescent="0.3"/>
  <cols>
    <col min="1" max="1" width="5.19921875" customWidth="1"/>
    <col min="2" max="2" width="15.69921875" customWidth="1"/>
    <col min="3" max="3" width="11.19921875" customWidth="1"/>
    <col min="4" max="4" width="18" customWidth="1"/>
    <col min="5" max="5" width="11.59765625" customWidth="1"/>
    <col min="6" max="6" width="11.19921875" customWidth="1"/>
    <col min="7" max="7" width="12.19921875" customWidth="1"/>
    <col min="8" max="8" width="11" customWidth="1"/>
    <col min="9" max="9" width="3.6992187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x14ac:dyDescent="0.3">
      <c r="A1" s="5"/>
      <c r="B1" s="459" t="s">
        <v>232</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221</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222</v>
      </c>
      <c r="C5" s="93"/>
      <c r="D5" s="266">
        <v>1</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122"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69"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70" t="str">
        <f>IF(D205 = "", "Position 4", D205)</f>
        <v>Position 4</v>
      </c>
      <c r="C11" s="471"/>
      <c r="D11" s="472"/>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58" t="s">
        <v>12</v>
      </c>
      <c r="C15" s="458"/>
      <c r="D15" s="458"/>
      <c r="E15" s="21"/>
      <c r="F15" s="267">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63</v>
      </c>
      <c r="D23" s="450"/>
      <c r="E23" s="178"/>
      <c r="F23" s="179"/>
      <c r="G23" s="174">
        <f t="shared" si="0"/>
        <v>0</v>
      </c>
      <c r="H23" s="263" t="str">
        <f t="shared" si="1"/>
        <v/>
      </c>
      <c r="I23" s="5"/>
    </row>
    <row r="24" spans="1:23" ht="15" customHeight="1" x14ac:dyDescent="0.3">
      <c r="A24" s="5"/>
      <c r="B24" s="43"/>
      <c r="C24" s="449" t="s">
        <v>343</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13" ht="15" customHeight="1" x14ac:dyDescent="0.3">
      <c r="A33" s="5"/>
      <c r="B33" s="416"/>
      <c r="C33" s="445" t="s">
        <v>31</v>
      </c>
      <c r="D33" s="446"/>
      <c r="E33" s="186"/>
      <c r="F33" s="96"/>
      <c r="G33" s="45"/>
      <c r="H33" s="85"/>
      <c r="I33" s="5"/>
    </row>
    <row r="34" spans="1:13" ht="15" customHeight="1" x14ac:dyDescent="0.3">
      <c r="A34" s="5"/>
      <c r="B34" s="416"/>
      <c r="C34" s="443" t="s">
        <v>105</v>
      </c>
      <c r="D34" s="444"/>
      <c r="E34" s="187"/>
      <c r="F34" s="182"/>
      <c r="G34" s="89"/>
      <c r="H34" s="89"/>
      <c r="I34" s="5"/>
    </row>
    <row r="35" spans="1:13" ht="15" customHeight="1" x14ac:dyDescent="0.3">
      <c r="A35" s="5"/>
      <c r="B35" s="442"/>
      <c r="C35" s="443" t="s">
        <v>86</v>
      </c>
      <c r="D35" s="444"/>
      <c r="E35" s="187"/>
      <c r="F35" s="183">
        <f>E34*E33</f>
        <v>0</v>
      </c>
      <c r="G35" s="46">
        <f>(52-E29)*F35</f>
        <v>0</v>
      </c>
      <c r="H35" s="45"/>
      <c r="I35" s="5"/>
    </row>
    <row r="36" spans="1:13" ht="15" customHeight="1" x14ac:dyDescent="0.3">
      <c r="A36" s="5"/>
      <c r="B36" s="442"/>
      <c r="C36" s="443" t="s">
        <v>13</v>
      </c>
      <c r="D36" s="444"/>
      <c r="E36" s="187"/>
      <c r="F36" s="183" t="str">
        <f xml:space="preserve"> IF(OR(E32 = "", E32 = 0), "", E36/E32)</f>
        <v/>
      </c>
      <c r="G36" s="46" t="str">
        <f>IF(F36 = "", "", (52-E29)*F36)</f>
        <v/>
      </c>
      <c r="H36" s="45"/>
      <c r="I36" s="5"/>
    </row>
    <row r="37" spans="1:13" ht="15" customHeight="1" x14ac:dyDescent="0.3">
      <c r="A37" s="5"/>
      <c r="B37" s="442"/>
      <c r="C37" s="443" t="s">
        <v>76</v>
      </c>
      <c r="D37" s="444"/>
      <c r="E37" s="187"/>
      <c r="F37" s="183" t="str">
        <f>IF(OR(E32= "", E32 = 0), "", E37/E32)</f>
        <v/>
      </c>
      <c r="G37" s="46" t="str">
        <f>IF(F37="", "", (52-E29)*F37)</f>
        <v/>
      </c>
      <c r="H37" s="45"/>
      <c r="I37" s="5"/>
    </row>
    <row r="38" spans="1:13" ht="15" customHeight="1" x14ac:dyDescent="0.3">
      <c r="A38" s="5"/>
      <c r="B38" s="442"/>
      <c r="C38" s="447" t="s">
        <v>75</v>
      </c>
      <c r="D38" s="448"/>
      <c r="E38" s="268">
        <f>E35+E36+E37</f>
        <v>0</v>
      </c>
      <c r="F38" s="184">
        <f>SUM(F35:F37)</f>
        <v>0</v>
      </c>
      <c r="G38" s="22">
        <f>SUM(G35:G37)</f>
        <v>0</v>
      </c>
      <c r="H38" s="22">
        <f>IF(OR(E32 = "", E32 = 0), 0, (52-E29)*(E38/E32))</f>
        <v>0</v>
      </c>
      <c r="I38" s="5"/>
    </row>
    <row r="39" spans="1:13" ht="15" customHeight="1" x14ac:dyDescent="0.3">
      <c r="A39" s="5"/>
      <c r="B39" s="5"/>
      <c r="C39" s="78" t="s">
        <v>107</v>
      </c>
      <c r="D39" s="173"/>
      <c r="E39" s="188"/>
      <c r="F39" s="28"/>
      <c r="G39" s="28"/>
      <c r="H39" s="27"/>
      <c r="I39" s="5"/>
    </row>
    <row r="40" spans="1:13" ht="15" customHeight="1" thickBot="1" x14ac:dyDescent="0.35">
      <c r="A40" s="5"/>
      <c r="B40" s="5"/>
      <c r="C40" s="434" t="s">
        <v>108</v>
      </c>
      <c r="D40" s="435"/>
      <c r="E40" s="189"/>
      <c r="F40" s="28"/>
      <c r="G40" s="28"/>
      <c r="H40" s="27"/>
      <c r="I40" s="5"/>
    </row>
    <row r="41" spans="1:13" ht="15" customHeight="1" x14ac:dyDescent="0.3">
      <c r="A41" s="5"/>
      <c r="B41" s="5"/>
      <c r="C41" s="5"/>
      <c r="D41" s="5"/>
      <c r="E41" s="5"/>
      <c r="F41" s="5"/>
      <c r="G41" s="5"/>
      <c r="H41" s="5"/>
      <c r="I41" s="5"/>
    </row>
    <row r="42" spans="1:13" ht="28.5" customHeight="1" thickBot="1" x14ac:dyDescent="0.35">
      <c r="A42" s="5"/>
      <c r="B42" s="302" t="s">
        <v>71</v>
      </c>
      <c r="C42" s="299"/>
      <c r="D42" s="5"/>
      <c r="E42" s="123"/>
      <c r="F42" s="175" t="s">
        <v>73</v>
      </c>
      <c r="G42" s="175" t="s">
        <v>74</v>
      </c>
      <c r="H42" s="128" t="s">
        <v>121</v>
      </c>
      <c r="I42" s="5"/>
    </row>
    <row r="43" spans="1:13" ht="15" customHeight="1" thickTop="1" x14ac:dyDescent="0.3">
      <c r="A43" s="5"/>
      <c r="C43" s="440" t="s">
        <v>304</v>
      </c>
      <c r="D43" s="441"/>
      <c r="E43" s="191"/>
      <c r="F43" s="254"/>
      <c r="G43" s="255"/>
      <c r="H43" s="260">
        <f>F43+G43</f>
        <v>0</v>
      </c>
      <c r="I43" s="5"/>
    </row>
    <row r="44" spans="1:13" ht="15" customHeight="1" thickBot="1" x14ac:dyDescent="0.35">
      <c r="A44" s="5"/>
      <c r="C44" s="438" t="s">
        <v>227</v>
      </c>
      <c r="D44" s="439"/>
      <c r="E44" s="192"/>
      <c r="F44" s="257"/>
      <c r="G44" s="258"/>
      <c r="H44" s="256">
        <f>IFERROR((F44+G44)/H43,0)</f>
        <v>0</v>
      </c>
      <c r="I44" s="5"/>
    </row>
    <row r="45" spans="1:13" ht="7.5" customHeight="1" thickBot="1" x14ac:dyDescent="0.35">
      <c r="L45"/>
      <c r="M45"/>
    </row>
    <row r="46" spans="1:13" ht="15" customHeight="1" x14ac:dyDescent="0.3">
      <c r="A46" s="5"/>
      <c r="C46" s="440" t="s">
        <v>263</v>
      </c>
      <c r="D46" s="441"/>
      <c r="E46" s="192"/>
      <c r="F46" s="261"/>
      <c r="G46" s="262"/>
      <c r="H46" s="260">
        <f>F46+G46</f>
        <v>0</v>
      </c>
      <c r="I46" s="5"/>
    </row>
    <row r="47" spans="1:13" ht="15" customHeight="1" thickBot="1" x14ac:dyDescent="0.35">
      <c r="A47" s="5"/>
      <c r="C47" s="438" t="s">
        <v>228</v>
      </c>
      <c r="D47" s="439"/>
      <c r="E47" s="192"/>
      <c r="F47" s="257"/>
      <c r="G47" s="258"/>
      <c r="H47" s="256">
        <f>IFERROR((F47+G47)/H46,0)</f>
        <v>0</v>
      </c>
      <c r="I47" s="5"/>
    </row>
    <row r="48" spans="1:13" ht="7.5" customHeight="1" x14ac:dyDescent="0.3">
      <c r="L48"/>
      <c r="M48"/>
    </row>
    <row r="49" spans="1:11" ht="15" customHeight="1" x14ac:dyDescent="0.3">
      <c r="A49" s="5"/>
      <c r="C49" s="436" t="s">
        <v>75</v>
      </c>
      <c r="D49" s="437"/>
      <c r="E49" s="124"/>
      <c r="F49" s="259">
        <f>IF(SUM(F44,F47)&lt;0,0,SUM(F44,F47))</f>
        <v>0</v>
      </c>
      <c r="G49" s="259">
        <f>IF(SUM(G44,G47)&lt;0,0,SUM(G44,G47))</f>
        <v>0</v>
      </c>
      <c r="H49" s="259">
        <f>IF(SUM(H44,H47)&lt;0,0,SUM(H44,H47))</f>
        <v>0</v>
      </c>
      <c r="I49" s="5"/>
    </row>
    <row r="50" spans="1:11" ht="15" customHeight="1" x14ac:dyDescent="0.3">
      <c r="A50" s="5"/>
      <c r="B50" s="5"/>
      <c r="C50" s="5"/>
      <c r="D50" s="5"/>
      <c r="E50" s="29"/>
      <c r="F50" s="433" t="s">
        <v>122</v>
      </c>
      <c r="G50" s="433"/>
      <c r="H50" s="259">
        <f>IF((H47+H44)*12&lt;0,0,(H47+H44)*12)</f>
        <v>0</v>
      </c>
      <c r="I50" s="5"/>
    </row>
    <row r="51" spans="1:11" x14ac:dyDescent="0.3">
      <c r="A51" s="5"/>
      <c r="B51" s="5"/>
      <c r="C51" s="5"/>
      <c r="D51" s="5"/>
      <c r="E51" s="5"/>
      <c r="F51" s="5"/>
      <c r="G51" s="5"/>
      <c r="H51" s="5"/>
      <c r="I51" s="5"/>
    </row>
    <row r="52" spans="1:11" ht="14.25" customHeight="1" x14ac:dyDescent="0.3">
      <c r="A52" s="5"/>
      <c r="B52" s="5"/>
      <c r="C52" s="5"/>
      <c r="D52" s="5"/>
      <c r="E52" s="5"/>
      <c r="F52" s="5"/>
      <c r="G52" s="5"/>
      <c r="H52" s="5"/>
      <c r="I52" s="5"/>
    </row>
    <row r="53" spans="1:11" ht="14.25" customHeight="1" thickBot="1" x14ac:dyDescent="0.35">
      <c r="A53" s="5"/>
      <c r="B53" s="303" t="s">
        <v>57</v>
      </c>
      <c r="C53" s="304"/>
      <c r="D53" s="303" t="str">
        <f>E5</f>
        <v>Name not entered on Household Summary</v>
      </c>
      <c r="E53" s="304"/>
      <c r="F53" s="304"/>
      <c r="G53" s="304"/>
      <c r="H53" s="305" t="s">
        <v>72</v>
      </c>
      <c r="I53" s="14"/>
    </row>
    <row r="54" spans="1:11" ht="12" customHeight="1" thickTop="1" thickBot="1" x14ac:dyDescent="0.35">
      <c r="A54" s="5"/>
      <c r="B54" s="5"/>
      <c r="C54" s="14"/>
      <c r="D54" s="5"/>
      <c r="E54" s="5"/>
      <c r="F54" s="5"/>
      <c r="G54" s="5"/>
      <c r="H54" s="5"/>
      <c r="I54" s="5"/>
    </row>
    <row r="55" spans="1:11" ht="16.2" thickBot="1" x14ac:dyDescent="0.35">
      <c r="A55" s="5"/>
      <c r="B55" s="16" t="s">
        <v>27</v>
      </c>
      <c r="C55" s="14" t="s">
        <v>5</v>
      </c>
      <c r="D55" s="427"/>
      <c r="E55" s="428"/>
      <c r="F55" s="428"/>
      <c r="G55" s="429"/>
      <c r="H55" s="281" t="str">
        <f>IF(D57="VOE", E67, IF(D57 = "Pay Stubs", E79, ""))</f>
        <v/>
      </c>
      <c r="I55" s="270"/>
      <c r="J55" s="271"/>
      <c r="K55" s="1"/>
    </row>
    <row r="56" spans="1:11" ht="7.5" customHeight="1" thickBot="1" x14ac:dyDescent="0.35">
      <c r="A56" s="5"/>
      <c r="B56" s="16"/>
      <c r="C56" s="14"/>
      <c r="D56" s="31"/>
      <c r="E56" s="346"/>
      <c r="F56" s="352"/>
      <c r="G56" s="279" t="s">
        <v>67</v>
      </c>
      <c r="H56" s="280" t="s">
        <v>59</v>
      </c>
      <c r="I56" s="353"/>
      <c r="J56" s="271"/>
      <c r="K56" s="1"/>
    </row>
    <row r="57" spans="1:11" ht="16.5" customHeight="1" thickBot="1" x14ac:dyDescent="0.35">
      <c r="A57" s="5"/>
      <c r="B57" s="16"/>
      <c r="C57" s="129" t="s">
        <v>33</v>
      </c>
      <c r="D57" s="193"/>
      <c r="E57" s="347">
        <f>IF(OR(D57="",D59=""),0,1)</f>
        <v>0</v>
      </c>
      <c r="F57" s="347"/>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c r="K57" s="1"/>
    </row>
    <row r="58" spans="1:11" ht="7.5" customHeight="1" thickBot="1" x14ac:dyDescent="0.35">
      <c r="A58" s="5"/>
      <c r="B58" s="16"/>
      <c r="C58" s="14"/>
      <c r="D58" s="32"/>
      <c r="E58" s="347"/>
      <c r="F58" s="279" t="s">
        <v>19</v>
      </c>
      <c r="G58" s="279" t="s">
        <v>69</v>
      </c>
      <c r="H58" s="280" t="s">
        <v>66</v>
      </c>
      <c r="I58" s="277"/>
      <c r="J58" s="278"/>
      <c r="K58" s="1"/>
    </row>
    <row r="59" spans="1:11"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c r="K59" s="1"/>
    </row>
    <row r="60" spans="1:11" ht="13.5" customHeight="1" thickBot="1" x14ac:dyDescent="0.35">
      <c r="A60" s="5"/>
      <c r="B60" s="34"/>
      <c r="C60" s="35"/>
      <c r="D60" s="36"/>
      <c r="E60" s="348"/>
      <c r="F60" s="348"/>
      <c r="G60" s="349" t="s">
        <v>68</v>
      </c>
      <c r="H60" s="350" t="str">
        <f>IF(D57 = "VOE", IF(E65&gt;VLOOKUP(H55, PayPeriods, 6, FALSE), VLOOKUP(H55, PayPeriods, 6, FALSE), E65),IF(D57="Pay Stubs", IF((C88+D88+E88)/3 &gt; VLOOKUP(H55, PayPeriods, 6, FALSE), VLOOKUP(H55, PayPeriods, 6, FALSE), (C88+D88+E88)/3), ""))</f>
        <v/>
      </c>
      <c r="I60" s="351"/>
    </row>
    <row r="61" spans="1:11" ht="13.5" customHeight="1" thickTop="1" x14ac:dyDescent="0.3">
      <c r="A61" s="5"/>
      <c r="B61" s="5"/>
      <c r="C61" s="33"/>
      <c r="D61" s="37"/>
      <c r="E61" s="38"/>
      <c r="F61" s="38"/>
      <c r="G61" s="33"/>
      <c r="H61" s="39"/>
      <c r="I61" s="14"/>
    </row>
    <row r="62" spans="1:11" ht="15.75" customHeight="1" thickBot="1" x14ac:dyDescent="0.35">
      <c r="A62" s="5"/>
      <c r="B62" s="306" t="s">
        <v>8</v>
      </c>
      <c r="C62" s="430" t="s">
        <v>35</v>
      </c>
      <c r="D62" s="430"/>
      <c r="E62" s="430"/>
      <c r="F62" s="430"/>
      <c r="G62" s="430"/>
      <c r="H62" s="430"/>
      <c r="I62" s="14"/>
    </row>
    <row r="63" spans="1:11" ht="7.5" customHeight="1" thickTop="1" x14ac:dyDescent="0.3">
      <c r="A63" s="5"/>
      <c r="B63" s="40"/>
      <c r="C63" s="41"/>
      <c r="D63" s="37"/>
      <c r="E63" s="42"/>
      <c r="F63" s="42"/>
      <c r="G63" s="33"/>
      <c r="H63" s="33"/>
      <c r="I63" s="14"/>
    </row>
    <row r="64" spans="1:11"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73"/>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345"/>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59"/>
      <c r="G80" s="57"/>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78"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78" t="s">
        <v>95</v>
      </c>
      <c r="C86" s="250"/>
      <c r="D86" s="251"/>
      <c r="E86" s="252"/>
      <c r="F86" s="401"/>
      <c r="G86" s="405"/>
      <c r="H86" s="406"/>
      <c r="I86" s="74"/>
      <c r="L86"/>
      <c r="M86"/>
    </row>
    <row r="87" spans="1:14" ht="15.75" customHeight="1" x14ac:dyDescent="0.3">
      <c r="A87" s="126"/>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78"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73"/>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264"/>
      <c r="G130" s="265"/>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78"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78" t="s">
        <v>95</v>
      </c>
      <c r="C136" s="250"/>
      <c r="D136" s="251"/>
      <c r="E136" s="252"/>
      <c r="F136" s="401"/>
      <c r="G136" s="405"/>
      <c r="H136" s="406"/>
      <c r="I136" s="74"/>
      <c r="K136" s="1"/>
      <c r="L136" s="2"/>
      <c r="M136" s="2"/>
    </row>
    <row r="137" spans="1:13" x14ac:dyDescent="0.3">
      <c r="A137" s="5"/>
      <c r="B137" s="78"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78"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73"/>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264"/>
      <c r="G180" s="265"/>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78"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78" t="s">
        <v>95</v>
      </c>
      <c r="C186" s="250"/>
      <c r="D186" s="251"/>
      <c r="E186" s="252"/>
      <c r="F186" s="401"/>
      <c r="G186" s="405"/>
      <c r="H186" s="406"/>
      <c r="I186" s="74"/>
    </row>
    <row r="187" spans="1:10" x14ac:dyDescent="0.3">
      <c r="A187" s="5"/>
      <c r="B187" s="78"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78"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73"/>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264"/>
      <c r="G230" s="265"/>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78"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78" t="s">
        <v>95</v>
      </c>
      <c r="C236" s="250"/>
      <c r="D236" s="251"/>
      <c r="E236" s="252"/>
      <c r="F236" s="401"/>
      <c r="G236" s="405"/>
      <c r="H236" s="406"/>
      <c r="I236" s="74"/>
    </row>
    <row r="237" spans="1:10" x14ac:dyDescent="0.3">
      <c r="A237" s="5"/>
      <c r="B237" s="78"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78"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Zj39VE3TR+xFCHCHRlw/rXK6dia1IkHLNwvy1iwKh352lmfoer0jlnCc+3KAKUPRYxnMnYm5yRxAahjcUD2x/g==" saltValue="Q4XG1xSWZfAIupNzYVsONQ==" spinCount="100000" sheet="1" selectLockedCells="1"/>
  <mergeCells count="138">
    <mergeCell ref="B12:D12"/>
    <mergeCell ref="B13:D13"/>
    <mergeCell ref="B1:I2"/>
    <mergeCell ref="E5:H5"/>
    <mergeCell ref="B8:D8"/>
    <mergeCell ref="G8:H11"/>
    <mergeCell ref="B9:D9"/>
    <mergeCell ref="B10:D10"/>
    <mergeCell ref="B11:D11"/>
    <mergeCell ref="C23:D23"/>
    <mergeCell ref="C24:D24"/>
    <mergeCell ref="C25:D25"/>
    <mergeCell ref="C26:D26"/>
    <mergeCell ref="C29:D29"/>
    <mergeCell ref="F29:G29"/>
    <mergeCell ref="C27:D27"/>
    <mergeCell ref="B14:D14"/>
    <mergeCell ref="B15:D15"/>
    <mergeCell ref="C19:D19"/>
    <mergeCell ref="C20:D20"/>
    <mergeCell ref="C21:D21"/>
    <mergeCell ref="C22:D22"/>
    <mergeCell ref="B35:B38"/>
    <mergeCell ref="B32:B34"/>
    <mergeCell ref="C32:D32"/>
    <mergeCell ref="C33:D33"/>
    <mergeCell ref="C34:D34"/>
    <mergeCell ref="C35:D35"/>
    <mergeCell ref="C36:D36"/>
    <mergeCell ref="C37:D37"/>
    <mergeCell ref="C38:D38"/>
    <mergeCell ref="C40:D40"/>
    <mergeCell ref="C68:D68"/>
    <mergeCell ref="F68:G68"/>
    <mergeCell ref="C69:D69"/>
    <mergeCell ref="C49:D49"/>
    <mergeCell ref="C47:D47"/>
    <mergeCell ref="C46:D46"/>
    <mergeCell ref="C44:D44"/>
    <mergeCell ref="C43:D43"/>
    <mergeCell ref="C70:D70"/>
    <mergeCell ref="C71:D72"/>
    <mergeCell ref="C73:D73"/>
    <mergeCell ref="F50:G50"/>
    <mergeCell ref="D55:G55"/>
    <mergeCell ref="C62:H62"/>
    <mergeCell ref="C65:D65"/>
    <mergeCell ref="C81:E81"/>
    <mergeCell ref="B66:B69"/>
    <mergeCell ref="C66:D66"/>
    <mergeCell ref="G66:H66"/>
    <mergeCell ref="C67:D67"/>
    <mergeCell ref="F67:H67"/>
    <mergeCell ref="C82:H82"/>
    <mergeCell ref="F85:F88"/>
    <mergeCell ref="G85:H88"/>
    <mergeCell ref="G89:H89"/>
    <mergeCell ref="D105:G105"/>
    <mergeCell ref="C74:D74"/>
    <mergeCell ref="C75:D75"/>
    <mergeCell ref="C77:H77"/>
    <mergeCell ref="C78:D78"/>
    <mergeCell ref="C79:D79"/>
    <mergeCell ref="F79:G79"/>
    <mergeCell ref="C120:D120"/>
    <mergeCell ref="C121:D122"/>
    <mergeCell ref="C123:D123"/>
    <mergeCell ref="C124:D124"/>
    <mergeCell ref="C125:D125"/>
    <mergeCell ref="C127:H127"/>
    <mergeCell ref="C112:H112"/>
    <mergeCell ref="C115:D115"/>
    <mergeCell ref="B116:B119"/>
    <mergeCell ref="C116:D116"/>
    <mergeCell ref="G116:H116"/>
    <mergeCell ref="C117:D117"/>
    <mergeCell ref="F117:H117"/>
    <mergeCell ref="C118:D118"/>
    <mergeCell ref="F118:G118"/>
    <mergeCell ref="C119:D119"/>
    <mergeCell ref="B166:B169"/>
    <mergeCell ref="C166:D166"/>
    <mergeCell ref="G166:H166"/>
    <mergeCell ref="C167:D167"/>
    <mergeCell ref="F167:H167"/>
    <mergeCell ref="C168:D168"/>
    <mergeCell ref="C128:D128"/>
    <mergeCell ref="C129:D129"/>
    <mergeCell ref="F129:G129"/>
    <mergeCell ref="C131:E131"/>
    <mergeCell ref="C132:H132"/>
    <mergeCell ref="F135:F138"/>
    <mergeCell ref="G135:H138"/>
    <mergeCell ref="F168:G168"/>
    <mergeCell ref="C169:D169"/>
    <mergeCell ref="C170:D170"/>
    <mergeCell ref="C171:D172"/>
    <mergeCell ref="C173:D173"/>
    <mergeCell ref="C174:D174"/>
    <mergeCell ref="G139:H139"/>
    <mergeCell ref="D155:G155"/>
    <mergeCell ref="C162:H162"/>
    <mergeCell ref="C165:D165"/>
    <mergeCell ref="C182:H182"/>
    <mergeCell ref="F185:F188"/>
    <mergeCell ref="G185:H188"/>
    <mergeCell ref="G189:H189"/>
    <mergeCell ref="D205:G205"/>
    <mergeCell ref="C212:H212"/>
    <mergeCell ref="C175:D175"/>
    <mergeCell ref="C177:H177"/>
    <mergeCell ref="C178:D178"/>
    <mergeCell ref="C179:D179"/>
    <mergeCell ref="F179:G179"/>
    <mergeCell ref="C181:E181"/>
    <mergeCell ref="C215:D215"/>
    <mergeCell ref="B216:B219"/>
    <mergeCell ref="C216:D216"/>
    <mergeCell ref="G216:H216"/>
    <mergeCell ref="C217:D217"/>
    <mergeCell ref="F217:H217"/>
    <mergeCell ref="C218:D218"/>
    <mergeCell ref="F218:G218"/>
    <mergeCell ref="C219:D219"/>
    <mergeCell ref="G239:H239"/>
    <mergeCell ref="C228:D228"/>
    <mergeCell ref="C229:D229"/>
    <mergeCell ref="F229:G229"/>
    <mergeCell ref="C231:E231"/>
    <mergeCell ref="C232:H232"/>
    <mergeCell ref="F235:F238"/>
    <mergeCell ref="G235:H238"/>
    <mergeCell ref="C220:D220"/>
    <mergeCell ref="C221:D222"/>
    <mergeCell ref="C223:D223"/>
    <mergeCell ref="C224:D224"/>
    <mergeCell ref="C225:D225"/>
    <mergeCell ref="C227:H227"/>
  </mergeCells>
  <conditionalFormatting sqref="H68">
    <cfRule type="expression" dxfId="223" priority="31">
      <formula>IF(OR(E67="Semi-Monthly",E67="Monthly"),1,0)</formula>
    </cfRule>
    <cfRule type="cellIs" dxfId="222" priority="96" stopIfTrue="1" operator="greaterThan">
      <formula>I68</formula>
    </cfRule>
    <cfRule type="cellIs" dxfId="221" priority="98" stopIfTrue="1" operator="lessThan">
      <formula>I68</formula>
    </cfRule>
  </conditionalFormatting>
  <conditionalFormatting sqref="F81">
    <cfRule type="expression" dxfId="220" priority="47" stopIfTrue="1">
      <formula>IF(D57="Pay Stubs",IF(OR(E79="Semi-monthly",E79="Monthly"),1,0),0)</formula>
    </cfRule>
    <cfRule type="cellIs" dxfId="219" priority="49" stopIfTrue="1" operator="greaterThan">
      <formula>$G$131</formula>
    </cfRule>
  </conditionalFormatting>
  <conditionalFormatting sqref="C81:E81">
    <cfRule type="expression" dxfId="218" priority="48" stopIfTrue="1">
      <formula>IF(OR(E79="Monthly",E79="Semi-monthly"),"TRUE","FALSE")</formula>
    </cfRule>
    <cfRule type="cellIs" dxfId="217" priority="50" stopIfTrue="1" operator="equal">
      <formula>"Payroll Frequency changed, delete value in F129"</formula>
    </cfRule>
  </conditionalFormatting>
  <conditionalFormatting sqref="F131">
    <cfRule type="expression" dxfId="216" priority="25" stopIfTrue="1">
      <formula>IF(D107="Pay Stubs",IF(OR(E129="Semi-monthly",E129="Monthly"),1,0),0)</formula>
    </cfRule>
    <cfRule type="cellIs" dxfId="215" priority="27" stopIfTrue="1" operator="greaterThan">
      <formula>$G$131</formula>
    </cfRule>
  </conditionalFormatting>
  <conditionalFormatting sqref="C131:E131">
    <cfRule type="expression" dxfId="214" priority="26" stopIfTrue="1">
      <formula>IF(OR(E129="Monthly",E129="Semi-monthly"),"TRUE","FALSE")</formula>
    </cfRule>
    <cfRule type="cellIs" dxfId="213" priority="28" stopIfTrue="1" operator="equal">
      <formula>"Payroll Frequency changed, delete value in F129"</formula>
    </cfRule>
  </conditionalFormatting>
  <conditionalFormatting sqref="F181">
    <cfRule type="expression" dxfId="212" priority="18" stopIfTrue="1">
      <formula>IF(D157="Pay Stubs",IF(OR(E179="Semi-monthly",E179="Monthly"),1,0),0)</formula>
    </cfRule>
    <cfRule type="cellIs" dxfId="211" priority="20" stopIfTrue="1" operator="greaterThan">
      <formula>$G$131</formula>
    </cfRule>
  </conditionalFormatting>
  <conditionalFormatting sqref="C181:E181">
    <cfRule type="expression" dxfId="210" priority="19" stopIfTrue="1">
      <formula>IF(OR(E179="Monthly",E179="Semi-monthly"),"TRUE","FALSE")</formula>
    </cfRule>
    <cfRule type="cellIs" dxfId="209" priority="21" stopIfTrue="1" operator="equal">
      <formula>"Payroll Frequency changed, delete value in F129"</formula>
    </cfRule>
  </conditionalFormatting>
  <conditionalFormatting sqref="F231">
    <cfRule type="expression" dxfId="208" priority="11" stopIfTrue="1">
      <formula>IF(D207="Pay Stubs",IF(OR(E229="Semi-monthly",E229="Monthly"),1,0),0)</formula>
    </cfRule>
    <cfRule type="cellIs" dxfId="207" priority="13" stopIfTrue="1" operator="greaterThan">
      <formula>$G$131</formula>
    </cfRule>
  </conditionalFormatting>
  <conditionalFormatting sqref="C231:E231">
    <cfRule type="expression" dxfId="206" priority="12" stopIfTrue="1">
      <formula>IF(OR(E229="Monthly",E229="Semi-monthly"),"TRUE","FALSE")</formula>
    </cfRule>
    <cfRule type="cellIs" dxfId="205" priority="14" stopIfTrue="1" operator="equal">
      <formula>"Payroll Frequency changed, delete value in F129"</formula>
    </cfRule>
  </conditionalFormatting>
  <conditionalFormatting sqref="H118">
    <cfRule type="expression" dxfId="204" priority="7">
      <formula>IF(OR(E117="Semi-Monthly",E117="Monthly"),1,0)</formula>
    </cfRule>
    <cfRule type="cellIs" dxfId="203" priority="8" stopIfTrue="1" operator="greaterThan">
      <formula>I118</formula>
    </cfRule>
    <cfRule type="cellIs" dxfId="202" priority="9" stopIfTrue="1" operator="lessThan">
      <formula>I118</formula>
    </cfRule>
  </conditionalFormatting>
  <conditionalFormatting sqref="H168">
    <cfRule type="expression" dxfId="201" priority="4">
      <formula>IF(OR(E167="Semi-Monthly",E167="Monthly"),1,0)</formula>
    </cfRule>
    <cfRule type="cellIs" dxfId="200" priority="5" stopIfTrue="1" operator="greaterThan">
      <formula>I168</formula>
    </cfRule>
    <cfRule type="cellIs" dxfId="199" priority="6" stopIfTrue="1" operator="lessThan">
      <formula>I168</formula>
    </cfRule>
  </conditionalFormatting>
  <conditionalFormatting sqref="H218">
    <cfRule type="expression" dxfId="198" priority="1">
      <formula>IF(OR(E217="Semi-Monthly",E217="Monthly"),1,0)</formula>
    </cfRule>
    <cfRule type="cellIs" dxfId="197" priority="2" stopIfTrue="1" operator="greaterThan">
      <formula>I218</formula>
    </cfRule>
    <cfRule type="cellIs" dxfId="196" priority="3" stopIfTrue="1" operator="lessThan">
      <formula>I218</formula>
    </cfRule>
  </conditionalFormatting>
  <dataValidations count="22">
    <dataValidation type="whole" operator="lessThanOrEqual" allowBlank="1" showInputMessage="1" showErrorMessage="1" error="Weeks Employed to Date can not exceed Weeks Employed in Calendar Year." sqref="E32" xr:uid="{00000000-0002-0000-0400-000000000000}">
      <formula1>C31</formula1>
    </dataValidation>
    <dataValidation type="whole" allowBlank="1" showInputMessage="1" showErrorMessage="1" error="Weeks Off Work During Year + Weeks Employed to Date can not exceed 52." sqref="E29" xr:uid="{00000000-0002-0000-0400-000001000000}">
      <formula1>0</formula1>
      <formula2>D31</formula2>
    </dataValidation>
    <dataValidation type="list" allowBlank="1" showInputMessage="1" showErrorMessage="1" sqref="G189:H189 G166:H166 G89:H89 G66:H66 G139:H139 G116:H116 G239:H239 G216:H216" xr:uid="{00000000-0002-0000-0400-000002000000}">
      <formula1>"Hourly Pay Rate, Weekly Pay Rate, Bi-Weekly Pay Rate, Semi-Monthly Pay Rate, Monthly Pay Rate, Annual Pay Rate"</formula1>
    </dataValidation>
    <dataValidation type="whole" allowBlank="1" showInputMessage="1" showErrorMessage="1" sqref="F81 F181 H68 H118 F131 H168 F231 H218" xr:uid="{00000000-0002-0000-0400-000003000000}">
      <formula1>0</formula1>
      <formula2>24</formula2>
    </dataValidation>
    <dataValidation type="list" allowBlank="1" showInputMessage="1" showErrorMessage="1" error="Please delete the entry and select a schedule from the drop down list." sqref="E179 E167 E79 E67 E129 E117 E229 E217" xr:uid="{00000000-0002-0000-0400-000004000000}">
      <formula1>"Weekly, Bi-Weekly, Semi-Monthly, Monthly"</formula1>
    </dataValidation>
    <dataValidation allowBlank="1" showInputMessage="1" showErrorMessage="1" prompt="If a range of hours is indicated on the VOE, enter the high end of the range." sqref="C165:D165 C33:D33 C65:D65 C115:D115 C215:D215" xr:uid="{00000000-0002-0000-0400-000005000000}"/>
    <dataValidation showDropDown="1" showInputMessage="1" showErrorMessage="1" sqref="G157:G158 G207:G208 G107:G108 G57:G58" xr:uid="{00000000-0002-0000-0400-000006000000}"/>
    <dataValidation type="list" allowBlank="1" showInputMessage="1" showErrorMessage="1" sqref="D207 D107 D157 D57" xr:uid="{00000000-0002-0000-0400-000007000000}">
      <formula1>"VOE, Pay Stubs"</formula1>
    </dataValidation>
    <dataValidation allowBlank="1" showInputMessage="1" showErrorMessage="1" prompt="If Thru Date is not provided, enter the date the VOE was signed." sqref="C168:D168 C68:D68 C118:D118 C218:D218" xr:uid="{00000000-0002-0000-0400-000008000000}"/>
    <dataValidation allowBlank="1" showInputMessage="1" showErrorMessage="1" prompt="Enter the type of income documentation used to qualify the household." sqref="C207 C107 C157 C57" xr:uid="{00000000-0002-0000-0400-000009000000}"/>
    <dataValidation allowBlank="1" showInputMessage="1" showErrorMessage="1" prompt="If blank, worksheet calculation assumes the person was employed at position prior to January 1 of the income documentation year." sqref="C209 C109 C159 C59" xr:uid="{00000000-0002-0000-0400-00000A000000}"/>
    <dataValidation allowBlank="1" showInputMessage="1" showErrorMessage="1" prompt="If unknown enter Weekly." sqref="C167:D167 C67:D67 C117:D117 C217:D217" xr:uid="{00000000-0002-0000-0400-00000B000000}"/>
    <dataValidation allowBlank="1" showInputMessage="1" showErrorMessage="1" prompt="Enter the Household Member Number (1-15) from the Household Summary Tab." sqref="D5" xr:uid="{00000000-0002-0000-0400-00000C000000}"/>
    <dataValidation type="list" allowBlank="1" showInputMessage="1" showErrorMessage="1" sqref="H29" xr:uid="{00000000-0002-0000-0400-00000D000000}">
      <formula1>"No, Yes"</formula1>
    </dataValidation>
    <dataValidation allowBlank="1" showInputMessage="1" showErrorMessage="1" prompt="Count full weeks from off season start date to off season end date indicated on VOE." sqref="C29:D29" xr:uid="{00000000-0002-0000-0400-00000E000000}"/>
    <dataValidation allowBlank="1" showInputMessage="1" showErrorMessage="1" prompt="It is important to determine the pay schedule to accurately calculate pay periods to date." sqref="C81:E81 C181:E181 F68:G68 F118:G118 C131:E131 F168:G168 C231:E231 F218:G218" xr:uid="{00000000-0002-0000-0400-00000F000000}"/>
    <dataValidation allowBlank="1" showInputMessage="1" showErrorMessage="1" prompt="Include vacation, holiday and sick pay in Base Pay." sqref="B90 B140 B190 B240" xr:uid="{00000000-0002-0000-0400-000010000000}"/>
    <dataValidation allowBlank="1" showInputMessage="1" showErrorMessage="1" prompt="Include vacation, holiday and sick time in regular/base hours.  " sqref="B88 B138 B188 B238" xr:uid="{00000000-0002-0000-0400-000011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400-000012000000}"/>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4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400-000014000000}">
      <formula1>$E$57=1</formula1>
    </dataValidation>
    <dataValidation allowBlank="1" showInputMessage="1" showErrorMessage="1" errorTitle="Missing Information" error="Verification and hire date must be indicated above before income can be entered." sqref="E73 E173 E123 E223" xr:uid="{00000000-0002-0000-0400-000015000000}"/>
  </dataValidations>
  <pageMargins left="0.25" right="0.25" top="0.5" bottom="0.5" header="0.3" footer="0.3"/>
  <pageSetup orientation="portrait" blackAndWhite="1" errors="blank" r:id="rId1"/>
  <headerFooter>
    <oddFooter>&amp;R&amp;8January 2016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Z251"/>
  <sheetViews>
    <sheetView showGridLines="0" zoomScaleNormal="100" workbookViewId="0">
      <selection activeCell="E25" sqref="E25"/>
    </sheetView>
  </sheetViews>
  <sheetFormatPr defaultRowHeight="15.6" x14ac:dyDescent="0.3"/>
  <cols>
    <col min="1" max="1" width="5.19921875" customWidth="1"/>
    <col min="2" max="2" width="15.69921875" customWidth="1"/>
    <col min="3" max="3" width="11.19921875" customWidth="1"/>
    <col min="4" max="4" width="18.5" customWidth="1"/>
    <col min="5" max="5" width="11.59765625" customWidth="1"/>
    <col min="6" max="6" width="11.19921875" customWidth="1"/>
    <col min="7" max="7" width="12.19921875" customWidth="1"/>
    <col min="8" max="8" width="10.69921875" customWidth="1"/>
    <col min="9" max="9" width="3.5976562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73" t="s">
        <v>233</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2</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63</v>
      </c>
      <c r="D23" s="450"/>
      <c r="E23" s="178"/>
      <c r="F23" s="179"/>
      <c r="G23" s="174">
        <f t="shared" si="0"/>
        <v>0</v>
      </c>
      <c r="H23" s="263" t="str">
        <f t="shared" si="1"/>
        <v/>
      </c>
      <c r="I23" s="5"/>
    </row>
    <row r="24" spans="1:23" ht="15" customHeight="1" x14ac:dyDescent="0.3">
      <c r="A24" s="5"/>
      <c r="B24" s="43"/>
      <c r="C24" s="449" t="s">
        <v>344</v>
      </c>
      <c r="D24" s="450"/>
      <c r="E24" s="178"/>
      <c r="F24" s="179"/>
      <c r="G24" s="174">
        <f>E24*F24</f>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ht="15.75" customHeight="1"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ht="16.5" customHeight="1"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ht="15.75" customHeight="1"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ht="16.5" customHeight="1"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ht="15.75" customHeight="1"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ht="16.5" customHeight="1"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170"/>
      <c r="F245" s="14"/>
      <c r="G245" s="14"/>
      <c r="H245" s="14"/>
      <c r="I245" s="14"/>
    </row>
    <row r="246" spans="1:10" x14ac:dyDescent="0.3">
      <c r="A246" s="5"/>
      <c r="B246" s="66" t="str">
        <f>IF(D207 = "VOE", "", IF(F243 &lt; E243, "Year to Date Gross Wages must be greater than or equal to the last pay stub", ""))</f>
        <v/>
      </c>
      <c r="C246" s="5"/>
      <c r="D246" s="5"/>
      <c r="E246" s="33"/>
      <c r="F246" s="14"/>
      <c r="G246" s="14"/>
      <c r="H246" s="14"/>
      <c r="I246" s="14"/>
    </row>
    <row r="247" spans="1:10" x14ac:dyDescent="0.3">
      <c r="A247" s="5"/>
      <c r="B247" s="5"/>
      <c r="C247" s="66"/>
      <c r="D247" s="5"/>
      <c r="E247" s="33"/>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33"/>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A1d6jwG3WAjuLQLPwlBaEvsce5kKFlmcSYHTK+SW3cRVKXfCQrf7I39mVem2Xssx21UWBL/llqeOSnsFvOM0IA==" saltValue="Ek6qT8doMuu68KCJ5k9wSA==" spinCount="100000" sheet="1" selectLockedCells="1"/>
  <mergeCells count="138">
    <mergeCell ref="C120:D120"/>
    <mergeCell ref="C121:D122"/>
    <mergeCell ref="C123:D123"/>
    <mergeCell ref="C124:D124"/>
    <mergeCell ref="C125:D125"/>
    <mergeCell ref="C127:H127"/>
    <mergeCell ref="C162:H162"/>
    <mergeCell ref="C165:D165"/>
    <mergeCell ref="F179:G179"/>
    <mergeCell ref="C170:D170"/>
    <mergeCell ref="C171:D172"/>
    <mergeCell ref="C173:D173"/>
    <mergeCell ref="C174:D174"/>
    <mergeCell ref="C175:D175"/>
    <mergeCell ref="C177:H177"/>
    <mergeCell ref="C178:D178"/>
    <mergeCell ref="C179:D179"/>
    <mergeCell ref="B166:B169"/>
    <mergeCell ref="C166:D166"/>
    <mergeCell ref="G166:H166"/>
    <mergeCell ref="C167:D167"/>
    <mergeCell ref="F167:H167"/>
    <mergeCell ref="C168:D168"/>
    <mergeCell ref="F168:G168"/>
    <mergeCell ref="C169:D169"/>
    <mergeCell ref="C128:D128"/>
    <mergeCell ref="C129:D129"/>
    <mergeCell ref="F129:G129"/>
    <mergeCell ref="C131:E131"/>
    <mergeCell ref="C132:H132"/>
    <mergeCell ref="F135:F138"/>
    <mergeCell ref="G135:H138"/>
    <mergeCell ref="G139:H139"/>
    <mergeCell ref="D155:G155"/>
    <mergeCell ref="C73:D73"/>
    <mergeCell ref="C74:D74"/>
    <mergeCell ref="C75:D75"/>
    <mergeCell ref="C77:H77"/>
    <mergeCell ref="C112:H112"/>
    <mergeCell ref="C115:D115"/>
    <mergeCell ref="B116:B119"/>
    <mergeCell ref="C116:D116"/>
    <mergeCell ref="G116:H116"/>
    <mergeCell ref="C117:D117"/>
    <mergeCell ref="F117:H117"/>
    <mergeCell ref="C118:D118"/>
    <mergeCell ref="F118:G118"/>
    <mergeCell ref="C119:D119"/>
    <mergeCell ref="C78:D78"/>
    <mergeCell ref="C79:D79"/>
    <mergeCell ref="F79:G79"/>
    <mergeCell ref="C81:E81"/>
    <mergeCell ref="C82:H82"/>
    <mergeCell ref="F85:F88"/>
    <mergeCell ref="G85:H88"/>
    <mergeCell ref="G89:H89"/>
    <mergeCell ref="D105:G105"/>
    <mergeCell ref="C40:D40"/>
    <mergeCell ref="F50:G50"/>
    <mergeCell ref="C65:D65"/>
    <mergeCell ref="D55:G55"/>
    <mergeCell ref="C62:H62"/>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C27:D27"/>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 ref="B66:B69"/>
    <mergeCell ref="G66:H66"/>
    <mergeCell ref="F67:H67"/>
    <mergeCell ref="F68:G68"/>
    <mergeCell ref="C69:D69"/>
    <mergeCell ref="C70:D70"/>
    <mergeCell ref="C71:D72"/>
    <mergeCell ref="C66:D66"/>
    <mergeCell ref="C67:D67"/>
    <mergeCell ref="C68:D68"/>
    <mergeCell ref="B216:B219"/>
    <mergeCell ref="G216:H216"/>
    <mergeCell ref="F217:H217"/>
    <mergeCell ref="F218:G218"/>
    <mergeCell ref="C219:D219"/>
    <mergeCell ref="C216:D216"/>
    <mergeCell ref="C217:D217"/>
    <mergeCell ref="C218:D218"/>
    <mergeCell ref="C215:D215"/>
    <mergeCell ref="C181:E181"/>
    <mergeCell ref="C182:H182"/>
    <mergeCell ref="F185:F188"/>
    <mergeCell ref="G185:H188"/>
    <mergeCell ref="G189:H189"/>
    <mergeCell ref="D205:G205"/>
    <mergeCell ref="C212:H212"/>
    <mergeCell ref="C232:H232"/>
    <mergeCell ref="C223:D223"/>
    <mergeCell ref="F235:F238"/>
    <mergeCell ref="G235:H238"/>
    <mergeCell ref="G239:H239"/>
    <mergeCell ref="C220:D220"/>
    <mergeCell ref="C221:D222"/>
    <mergeCell ref="C224:D224"/>
    <mergeCell ref="C225:D225"/>
    <mergeCell ref="C227:H227"/>
    <mergeCell ref="C228:D228"/>
    <mergeCell ref="C229:D229"/>
    <mergeCell ref="F229:G229"/>
    <mergeCell ref="C231:E231"/>
  </mergeCells>
  <conditionalFormatting sqref="H68">
    <cfRule type="expression" dxfId="195" priority="22">
      <formula>IF(OR(E67="Semi-Monthly",E67="Monthly"),1,0)</formula>
    </cfRule>
    <cfRule type="cellIs" dxfId="194" priority="27" stopIfTrue="1" operator="greaterThan">
      <formula>I68</formula>
    </cfRule>
    <cfRule type="cellIs" dxfId="193" priority="28" stopIfTrue="1" operator="lessThan">
      <formula>I68</formula>
    </cfRule>
  </conditionalFormatting>
  <conditionalFormatting sqref="F81">
    <cfRule type="expression" dxfId="192" priority="23" stopIfTrue="1">
      <formula>IF(D57="Pay Stubs",IF(OR(E79="Semi-monthly",E79="Monthly"),1,0),0)</formula>
    </cfRule>
    <cfRule type="cellIs" dxfId="191" priority="25" stopIfTrue="1" operator="greaterThan">
      <formula>$G$131</formula>
    </cfRule>
  </conditionalFormatting>
  <conditionalFormatting sqref="C81:E81">
    <cfRule type="expression" dxfId="190" priority="24" stopIfTrue="1">
      <formula>IF(OR(E79="Monthly",E79="Semi-monthly"),"TRUE","FALSE")</formula>
    </cfRule>
    <cfRule type="cellIs" dxfId="189" priority="26" stopIfTrue="1" operator="equal">
      <formula>"Payroll Frequency changed, delete value in F129"</formula>
    </cfRule>
  </conditionalFormatting>
  <conditionalFormatting sqref="F131">
    <cfRule type="expression" dxfId="188" priority="18" stopIfTrue="1">
      <formula>IF(D107="Pay Stubs",IF(OR(E129="Semi-monthly",E129="Monthly"),1,0),0)</formula>
    </cfRule>
    <cfRule type="cellIs" dxfId="187" priority="20" stopIfTrue="1" operator="greaterThan">
      <formula>$G$131</formula>
    </cfRule>
  </conditionalFormatting>
  <conditionalFormatting sqref="C131:E131">
    <cfRule type="expression" dxfId="186" priority="19" stopIfTrue="1">
      <formula>IF(OR(E129="Monthly",E129="Semi-monthly"),"TRUE","FALSE")</formula>
    </cfRule>
    <cfRule type="cellIs" dxfId="185" priority="21" stopIfTrue="1" operator="equal">
      <formula>"Payroll Frequency changed, delete value in F129"</formula>
    </cfRule>
  </conditionalFormatting>
  <conditionalFormatting sqref="F181">
    <cfRule type="expression" dxfId="184" priority="14" stopIfTrue="1">
      <formula>IF(D157="Pay Stubs",IF(OR(E179="Semi-monthly",E179="Monthly"),1,0),0)</formula>
    </cfRule>
    <cfRule type="cellIs" dxfId="183" priority="16" stopIfTrue="1" operator="greaterThan">
      <formula>$G$131</formula>
    </cfRule>
  </conditionalFormatting>
  <conditionalFormatting sqref="C181:E181">
    <cfRule type="expression" dxfId="182" priority="15" stopIfTrue="1">
      <formula>IF(OR(E179="Monthly",E179="Semi-monthly"),"TRUE","FALSE")</formula>
    </cfRule>
    <cfRule type="cellIs" dxfId="181" priority="17" stopIfTrue="1" operator="equal">
      <formula>"Payroll Frequency changed, delete value in F129"</formula>
    </cfRule>
  </conditionalFormatting>
  <conditionalFormatting sqref="F231">
    <cfRule type="expression" dxfId="180" priority="10" stopIfTrue="1">
      <formula>IF(D207="Pay Stubs",IF(OR(E229="Semi-monthly",E229="Monthly"),1,0),0)</formula>
    </cfRule>
    <cfRule type="cellIs" dxfId="179" priority="12" stopIfTrue="1" operator="greaterThan">
      <formula>$G$131</formula>
    </cfRule>
  </conditionalFormatting>
  <conditionalFormatting sqref="C231:E231">
    <cfRule type="expression" dxfId="178" priority="11" stopIfTrue="1">
      <formula>IF(OR(E229="Monthly",E229="Semi-monthly"),"TRUE","FALSE")</formula>
    </cfRule>
    <cfRule type="cellIs" dxfId="177" priority="13" stopIfTrue="1" operator="equal">
      <formula>"Payroll Frequency changed, delete value in F129"</formula>
    </cfRule>
  </conditionalFormatting>
  <conditionalFormatting sqref="H118">
    <cfRule type="expression" dxfId="176" priority="7">
      <formula>IF(OR(E117="Semi-Monthly",E117="Monthly"),1,0)</formula>
    </cfRule>
    <cfRule type="cellIs" dxfId="175" priority="8" stopIfTrue="1" operator="greaterThan">
      <formula>I118</formula>
    </cfRule>
    <cfRule type="cellIs" dxfId="174" priority="9" stopIfTrue="1" operator="lessThan">
      <formula>I118</formula>
    </cfRule>
  </conditionalFormatting>
  <conditionalFormatting sqref="H168">
    <cfRule type="expression" dxfId="173" priority="4">
      <formula>IF(OR(E167="Semi-Monthly",E167="Monthly"),1,0)</formula>
    </cfRule>
    <cfRule type="cellIs" dxfId="172" priority="5" stopIfTrue="1" operator="greaterThan">
      <formula>I168</formula>
    </cfRule>
    <cfRule type="cellIs" dxfId="171" priority="6" stopIfTrue="1" operator="lessThan">
      <formula>I168</formula>
    </cfRule>
  </conditionalFormatting>
  <conditionalFormatting sqref="H218">
    <cfRule type="expression" dxfId="170" priority="1">
      <formula>IF(OR(E217="Semi-Monthly",E217="Monthly"),1,0)</formula>
    </cfRule>
    <cfRule type="cellIs" dxfId="169" priority="2" stopIfTrue="1" operator="greaterThan">
      <formula>I218</formula>
    </cfRule>
    <cfRule type="cellIs" dxfId="168" priority="3" stopIfTrue="1" operator="lessThan">
      <formula>I218</formula>
    </cfRule>
  </conditionalFormatting>
  <dataValidations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500-000000000000}"/>
    <dataValidation allowBlank="1" showInputMessage="1" showErrorMessage="1" prompt="Include vacation, holiday and sick time in regular/base hours.  " sqref="B88 B138 B188 B238" xr:uid="{00000000-0002-0000-0500-000001000000}"/>
    <dataValidation allowBlank="1" showInputMessage="1" showErrorMessage="1" prompt="Include vacation, holiday and sick pay in Base Pay." sqref="B90 B140 B190 B240" xr:uid="{00000000-0002-0000-0500-000002000000}"/>
    <dataValidation allowBlank="1" showInputMessage="1" showErrorMessage="1" prompt="It is important to determine the pay schedule to accurately calculate pay periods to date." sqref="C81:E81 C181:E181 F68:G68 F118:G118 C131:E131 F168:G168 C231:E231 F218:G218" xr:uid="{00000000-0002-0000-0500-000003000000}"/>
    <dataValidation allowBlank="1" showInputMessage="1" showErrorMessage="1" prompt="Count full weeks from off season start date to off season end date indicated on VOE." sqref="C29:D29" xr:uid="{00000000-0002-0000-0500-000004000000}"/>
    <dataValidation type="list" allowBlank="1" showInputMessage="1" showErrorMessage="1" sqref="H29" xr:uid="{00000000-0002-0000-0500-000005000000}">
      <formula1>"No, Yes"</formula1>
    </dataValidation>
    <dataValidation allowBlank="1" showInputMessage="1" showErrorMessage="1" prompt="Enter the Household Member Number (1-15) from the Household Summary Tab." sqref="D5" xr:uid="{00000000-0002-0000-0500-000006000000}"/>
    <dataValidation allowBlank="1" showInputMessage="1" showErrorMessage="1" prompt="If unknown enter Weekly." sqref="C167:D167 C67:D67 C117:D117 C217:D217" xr:uid="{00000000-0002-0000-0500-000007000000}"/>
    <dataValidation allowBlank="1" showInputMessage="1" showErrorMessage="1" prompt="If blank, worksheet calculation assumes the person was employed at position prior to January 1 of the income documentation year." sqref="C209 C109 C159 C59" xr:uid="{00000000-0002-0000-0500-000008000000}"/>
    <dataValidation allowBlank="1" showInputMessage="1" showErrorMessage="1" prompt="Enter the type of income documentation used to qualify the household." sqref="C207 C107 C157 C57" xr:uid="{00000000-0002-0000-0500-000009000000}"/>
    <dataValidation allowBlank="1" showInputMessage="1" showErrorMessage="1" prompt="If Thru Date is not provided, enter the date the VOE was signed." sqref="C168:D168 C68:D68 C118:D118 C218:D218" xr:uid="{00000000-0002-0000-0500-00000A000000}"/>
    <dataValidation type="list" allowBlank="1" showInputMessage="1" showErrorMessage="1" sqref="D207 D107 D157 D57" xr:uid="{00000000-0002-0000-0500-00000B000000}">
      <formula1>"VOE, Pay Stubs"</formula1>
    </dataValidation>
    <dataValidation showDropDown="1" showInputMessage="1" showErrorMessage="1" sqref="G157:G158 G207:G208 G107:G108 G57:G58" xr:uid="{00000000-0002-0000-0500-00000C000000}"/>
    <dataValidation allowBlank="1" showInputMessage="1" showErrorMessage="1" prompt="If a range of hours is indicated on the VOE, enter the high end of the range." sqref="C165:D165 C33:D33 C65:D65 C115:D115 C215:D215" xr:uid="{00000000-0002-0000-0500-00000D000000}"/>
    <dataValidation type="list" allowBlank="1" showInputMessage="1" showErrorMessage="1" error="Please delete the entry and select a schedule from the drop down list." sqref="E179 E167 E79 E67 E129 E117 E229 E217" xr:uid="{00000000-0002-0000-0500-00000E000000}">
      <formula1>"Weekly, Bi-Weekly, Semi-Monthly, Monthly"</formula1>
    </dataValidation>
    <dataValidation type="whole" allowBlank="1" showInputMessage="1" showErrorMessage="1" sqref="F81 F181 H68 H118 F131 H168 F231 H218" xr:uid="{00000000-0002-0000-0500-00000F000000}">
      <formula1>0</formula1>
      <formula2>24</formula2>
    </dataValidation>
    <dataValidation type="list" allowBlank="1" showInputMessage="1" showErrorMessage="1" sqref="G189:H189 G166:H166 G89:H89 G66:H66 G139:H139 G116:H116 G239:H239 G216:H216" xr:uid="{00000000-0002-0000-05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500-000011000000}">
      <formula1>0</formula1>
      <formula2>D31</formula2>
    </dataValidation>
    <dataValidation type="whole" operator="lessThanOrEqual" allowBlank="1" showInputMessage="1" showErrorMessage="1" error="Weeks Employed to Date can not exceed Weeks Employed in Calendar Year." sqref="E32" xr:uid="{00000000-0002-0000-05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5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500-000014000000}">
      <formula1>$E$57=1</formula1>
    </dataValidation>
    <dataValidation allowBlank="1" showInputMessage="1" showErrorMessage="1" errorTitle="Missing Information" error="Verification and hire date must be indicated above before income can be entered." sqref="E73 E173 E123 E223" xr:uid="{00000000-0002-0000-0500-000015000000}"/>
  </dataValidations>
  <pageMargins left="0.25" right="0.25" top="0.5" bottom="0.5" header="0.3" footer="0.3"/>
  <pageSetup orientation="portrait" blackAndWhite="1" errors="blank" r:id="rId1"/>
  <headerFooter>
    <oddFooter>&amp;R&amp;8January 2016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Z251"/>
  <sheetViews>
    <sheetView showGridLines="0" zoomScaleNormal="100" workbookViewId="0">
      <selection activeCell="E25" sqref="E25"/>
    </sheetView>
  </sheetViews>
  <sheetFormatPr defaultRowHeight="15.6" x14ac:dyDescent="0.3"/>
  <cols>
    <col min="1" max="1" width="5.19921875" customWidth="1"/>
    <col min="2" max="2" width="15.69921875" customWidth="1"/>
    <col min="3" max="3" width="11.19921875" customWidth="1"/>
    <col min="4" max="4" width="18.09765625" customWidth="1"/>
    <col min="5" max="5" width="11.59765625" customWidth="1"/>
    <col min="6" max="6" width="11.19921875" customWidth="1"/>
    <col min="7" max="7" width="12.19921875" customWidth="1"/>
    <col min="8" max="8" width="10.69921875" customWidth="1"/>
    <col min="9" max="9" width="3.5976562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59" t="s">
        <v>232</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3</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63</v>
      </c>
      <c r="D23" s="450"/>
      <c r="E23" s="178"/>
      <c r="F23" s="179"/>
      <c r="G23" s="174">
        <f t="shared" si="0"/>
        <v>0</v>
      </c>
      <c r="H23" s="263" t="str">
        <f t="shared" si="1"/>
        <v/>
      </c>
      <c r="I23" s="5"/>
    </row>
    <row r="24" spans="1:23" ht="15" customHeight="1" x14ac:dyDescent="0.3">
      <c r="A24" s="5"/>
      <c r="B24" s="43"/>
      <c r="C24" s="449" t="s">
        <v>344</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IFERROR(IF(AND(H105="Bi-Weekly",G107&gt;26),26,IF(AND(H105="Bi-Weekly",G107&lt;=26),G107,IF(AND(H105="Semi-Weekly",G107&gt;24),24,IF(AND(H105="Weekly",G107&gt;52),52,IF(AND(H105="Weekly",G107&lt;=52),G107,G107))))),"")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YxvkJB9os5vexNrGpxoMa+cogMsmHGgvckuLlFUV0sMpV1QWLA9yOiJyIs41F/IC66haKUozbTQIOWeXtRKlBw==" saltValue="pqZGhA0NQT4c4Ledi+66eg==" spinCount="100000" sheet="1" selectLockedCells="1"/>
  <mergeCells count="138">
    <mergeCell ref="C221:D222"/>
    <mergeCell ref="C223:D223"/>
    <mergeCell ref="C224:D224"/>
    <mergeCell ref="C225:D225"/>
    <mergeCell ref="C227:H227"/>
    <mergeCell ref="C215:D215"/>
    <mergeCell ref="C27:D27"/>
    <mergeCell ref="G239:H239"/>
    <mergeCell ref="C228:D228"/>
    <mergeCell ref="C229:D229"/>
    <mergeCell ref="F229:G229"/>
    <mergeCell ref="C231:E231"/>
    <mergeCell ref="C232:H232"/>
    <mergeCell ref="F235:F238"/>
    <mergeCell ref="G235:H238"/>
    <mergeCell ref="C220:D220"/>
    <mergeCell ref="C181:E181"/>
    <mergeCell ref="C182:H182"/>
    <mergeCell ref="F185:F188"/>
    <mergeCell ref="G185:H188"/>
    <mergeCell ref="G189:H189"/>
    <mergeCell ref="D205:G205"/>
    <mergeCell ref="C212:H212"/>
    <mergeCell ref="C131:E131"/>
    <mergeCell ref="B216:B219"/>
    <mergeCell ref="C216:D216"/>
    <mergeCell ref="G216:H216"/>
    <mergeCell ref="C217:D217"/>
    <mergeCell ref="F217:H217"/>
    <mergeCell ref="C218:D218"/>
    <mergeCell ref="F218:G218"/>
    <mergeCell ref="C219:D219"/>
    <mergeCell ref="C170:D170"/>
    <mergeCell ref="C171:D172"/>
    <mergeCell ref="C173:D173"/>
    <mergeCell ref="C174:D174"/>
    <mergeCell ref="C175:D175"/>
    <mergeCell ref="C177:H177"/>
    <mergeCell ref="C178:D178"/>
    <mergeCell ref="C179:D179"/>
    <mergeCell ref="F179:G179"/>
    <mergeCell ref="C132:H132"/>
    <mergeCell ref="F135:F138"/>
    <mergeCell ref="G135:H138"/>
    <mergeCell ref="G139:H139"/>
    <mergeCell ref="D155:G155"/>
    <mergeCell ref="C162:H162"/>
    <mergeCell ref="C165:D165"/>
    <mergeCell ref="B166:B169"/>
    <mergeCell ref="C166:D166"/>
    <mergeCell ref="G166:H166"/>
    <mergeCell ref="C167:D167"/>
    <mergeCell ref="F167:H167"/>
    <mergeCell ref="C168:D168"/>
    <mergeCell ref="F168:G168"/>
    <mergeCell ref="C169:D169"/>
    <mergeCell ref="C120:D120"/>
    <mergeCell ref="C121:D122"/>
    <mergeCell ref="C123:D123"/>
    <mergeCell ref="C124:D124"/>
    <mergeCell ref="C125:D125"/>
    <mergeCell ref="C127:H127"/>
    <mergeCell ref="C128:D128"/>
    <mergeCell ref="C129:D129"/>
    <mergeCell ref="F129:G129"/>
    <mergeCell ref="C81:E81"/>
    <mergeCell ref="C82:H82"/>
    <mergeCell ref="F85:F88"/>
    <mergeCell ref="G85:H88"/>
    <mergeCell ref="G89:H89"/>
    <mergeCell ref="D105:G105"/>
    <mergeCell ref="C112:H112"/>
    <mergeCell ref="C115:D115"/>
    <mergeCell ref="B116:B119"/>
    <mergeCell ref="C116:D116"/>
    <mergeCell ref="G116:H116"/>
    <mergeCell ref="C117:D117"/>
    <mergeCell ref="F117:H117"/>
    <mergeCell ref="C118:D118"/>
    <mergeCell ref="F118:G118"/>
    <mergeCell ref="C119:D119"/>
    <mergeCell ref="C70:D70"/>
    <mergeCell ref="C71:D72"/>
    <mergeCell ref="C73:D73"/>
    <mergeCell ref="C74:D74"/>
    <mergeCell ref="C75:D75"/>
    <mergeCell ref="C77:H77"/>
    <mergeCell ref="C78:D78"/>
    <mergeCell ref="C79:D79"/>
    <mergeCell ref="F79:G79"/>
    <mergeCell ref="C62:H62"/>
    <mergeCell ref="C65:D65"/>
    <mergeCell ref="B66:B69"/>
    <mergeCell ref="C66:D66"/>
    <mergeCell ref="G66:H66"/>
    <mergeCell ref="C67:D67"/>
    <mergeCell ref="F67:H67"/>
    <mergeCell ref="C68:D68"/>
    <mergeCell ref="F68:G68"/>
    <mergeCell ref="C69:D69"/>
    <mergeCell ref="C40:D40"/>
    <mergeCell ref="F50:G50"/>
    <mergeCell ref="D55:G55"/>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s>
  <conditionalFormatting sqref="H68">
    <cfRule type="expression" dxfId="167" priority="22">
      <formula>IF(OR(E67="Semi-Monthly",E67="Monthly"),1,0)</formula>
    </cfRule>
    <cfRule type="cellIs" dxfId="166" priority="27" stopIfTrue="1" operator="greaterThan">
      <formula>I68</formula>
    </cfRule>
    <cfRule type="cellIs" dxfId="165" priority="28" stopIfTrue="1" operator="lessThan">
      <formula>I68</formula>
    </cfRule>
  </conditionalFormatting>
  <conditionalFormatting sqref="F81">
    <cfRule type="expression" dxfId="164" priority="23" stopIfTrue="1">
      <formula>IF(D57="Pay Stubs",IF(OR(E79="Semi-monthly",E79="Monthly"),1,0),0)</formula>
    </cfRule>
    <cfRule type="cellIs" dxfId="163" priority="25" stopIfTrue="1" operator="greaterThan">
      <formula>$G$131</formula>
    </cfRule>
  </conditionalFormatting>
  <conditionalFormatting sqref="C81:E81">
    <cfRule type="expression" dxfId="162" priority="24" stopIfTrue="1">
      <formula>IF(OR(E79="Monthly",E79="Semi-monthly"),"TRUE","FALSE")</formula>
    </cfRule>
    <cfRule type="cellIs" dxfId="161" priority="26" stopIfTrue="1" operator="equal">
      <formula>"Payroll Frequency changed, delete value in F129"</formula>
    </cfRule>
  </conditionalFormatting>
  <conditionalFormatting sqref="F131">
    <cfRule type="expression" dxfId="160" priority="18" stopIfTrue="1">
      <formula>IF(D107="Pay Stubs",IF(OR(E129="Semi-monthly",E129="Monthly"),1,0),0)</formula>
    </cfRule>
    <cfRule type="cellIs" dxfId="159" priority="20" stopIfTrue="1" operator="greaterThan">
      <formula>$G$131</formula>
    </cfRule>
  </conditionalFormatting>
  <conditionalFormatting sqref="C131:E131">
    <cfRule type="expression" dxfId="158" priority="19" stopIfTrue="1">
      <formula>IF(OR(E129="Monthly",E129="Semi-monthly"),"TRUE","FALSE")</formula>
    </cfRule>
    <cfRule type="cellIs" dxfId="157" priority="21" stopIfTrue="1" operator="equal">
      <formula>"Payroll Frequency changed, delete value in F129"</formula>
    </cfRule>
  </conditionalFormatting>
  <conditionalFormatting sqref="F181">
    <cfRule type="expression" dxfId="156" priority="14" stopIfTrue="1">
      <formula>IF(D157="Pay Stubs",IF(OR(E179="Semi-monthly",E179="Monthly"),1,0),0)</formula>
    </cfRule>
    <cfRule type="cellIs" dxfId="155" priority="16" stopIfTrue="1" operator="greaterThan">
      <formula>$G$131</formula>
    </cfRule>
  </conditionalFormatting>
  <conditionalFormatting sqref="C181:E181">
    <cfRule type="expression" dxfId="154" priority="15" stopIfTrue="1">
      <formula>IF(OR(E179="Monthly",E179="Semi-monthly"),"TRUE","FALSE")</formula>
    </cfRule>
    <cfRule type="cellIs" dxfId="153" priority="17" stopIfTrue="1" operator="equal">
      <formula>"Payroll Frequency changed, delete value in F129"</formula>
    </cfRule>
  </conditionalFormatting>
  <conditionalFormatting sqref="F231">
    <cfRule type="expression" dxfId="152" priority="10" stopIfTrue="1">
      <formula>IF(D207="Pay Stubs",IF(OR(E229="Semi-monthly",E229="Monthly"),1,0),0)</formula>
    </cfRule>
    <cfRule type="cellIs" dxfId="151" priority="12" stopIfTrue="1" operator="greaterThan">
      <formula>$G$131</formula>
    </cfRule>
  </conditionalFormatting>
  <conditionalFormatting sqref="C231:E231">
    <cfRule type="expression" dxfId="150" priority="11" stopIfTrue="1">
      <formula>IF(OR(E229="Monthly",E229="Semi-monthly"),"TRUE","FALSE")</formula>
    </cfRule>
    <cfRule type="cellIs" dxfId="149" priority="13" stopIfTrue="1" operator="equal">
      <formula>"Payroll Frequency changed, delete value in F129"</formula>
    </cfRule>
  </conditionalFormatting>
  <conditionalFormatting sqref="H118">
    <cfRule type="expression" dxfId="148" priority="7">
      <formula>IF(OR(E117="Semi-Monthly",E117="Monthly"),1,0)</formula>
    </cfRule>
    <cfRule type="cellIs" dxfId="147" priority="8" stopIfTrue="1" operator="greaterThan">
      <formula>I118</formula>
    </cfRule>
    <cfRule type="cellIs" dxfId="146" priority="9" stopIfTrue="1" operator="lessThan">
      <formula>I118</formula>
    </cfRule>
  </conditionalFormatting>
  <conditionalFormatting sqref="H168">
    <cfRule type="expression" dxfId="145" priority="4">
      <formula>IF(OR(E167="Semi-Monthly",E167="Monthly"),1,0)</formula>
    </cfRule>
    <cfRule type="cellIs" dxfId="144" priority="5" stopIfTrue="1" operator="greaterThan">
      <formula>I168</formula>
    </cfRule>
    <cfRule type="cellIs" dxfId="143" priority="6" stopIfTrue="1" operator="lessThan">
      <formula>I168</formula>
    </cfRule>
  </conditionalFormatting>
  <conditionalFormatting sqref="H218">
    <cfRule type="expression" dxfId="142" priority="1">
      <formula>IF(OR(E217="Semi-Monthly",E217="Monthly"),1,0)</formula>
    </cfRule>
    <cfRule type="cellIs" dxfId="141" priority="2" stopIfTrue="1" operator="greaterThan">
      <formula>I218</formula>
    </cfRule>
    <cfRule type="cellIs" dxfId="140" priority="3" stopIfTrue="1" operator="lessThan">
      <formula>I218</formula>
    </cfRule>
  </conditionalFormatting>
  <dataValidations xWindow="523" yWindow="351"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600-000000000000}"/>
    <dataValidation allowBlank="1" showInputMessage="1" showErrorMessage="1" prompt="Include vacation, holiday and sick time in regular/base hours.  " sqref="B88 B138 B188 B238" xr:uid="{00000000-0002-0000-0600-000001000000}"/>
    <dataValidation allowBlank="1" showInputMessage="1" showErrorMessage="1" prompt="Include vacation, holiday and sick pay in Base Pay." sqref="B90 B140 B190 B240" xr:uid="{00000000-0002-0000-0600-000002000000}"/>
    <dataValidation allowBlank="1" showInputMessage="1" showErrorMessage="1" prompt="It is important to determine the pay schedule to accurately calculate pay periods to date." sqref="C81:E81 C181:E181 F68:G68 F118:G118 C131:E131 F168:G168 C231:E231 F218:G218" xr:uid="{00000000-0002-0000-0600-000003000000}"/>
    <dataValidation allowBlank="1" showInputMessage="1" showErrorMessage="1" prompt="Count full weeks from off season start date to off season end date indicated on VOE." sqref="C29:D29" xr:uid="{00000000-0002-0000-0600-000004000000}"/>
    <dataValidation type="list" allowBlank="1" showInputMessage="1" showErrorMessage="1" sqref="H29" xr:uid="{00000000-0002-0000-0600-000005000000}">
      <formula1>"No, Yes"</formula1>
    </dataValidation>
    <dataValidation allowBlank="1" showInputMessage="1" showErrorMessage="1" prompt="Enter the Household Member Number (1-15) from the Household Summary Tab." sqref="D5" xr:uid="{00000000-0002-0000-0600-000006000000}"/>
    <dataValidation allowBlank="1" showInputMessage="1" showErrorMessage="1" prompt="If unknown enter Weekly." sqref="C167:D167 C67:D67 C117:D117 C217:D217" xr:uid="{00000000-0002-0000-0600-000007000000}"/>
    <dataValidation allowBlank="1" showInputMessage="1" showErrorMessage="1" prompt="If blank, worksheet calculation assumes the person was employed at position prior to January 1 of the income documentation year." sqref="C209 C109 C159 C59" xr:uid="{00000000-0002-0000-0600-000008000000}"/>
    <dataValidation allowBlank="1" showInputMessage="1" showErrorMessage="1" prompt="Enter the type of income documentation used to qualify the household." sqref="C207 C107 C157 C57" xr:uid="{00000000-0002-0000-0600-000009000000}"/>
    <dataValidation allowBlank="1" showInputMessage="1" showErrorMessage="1" prompt="If Thru Date is not provided, enter the date the VOE was signed." sqref="C168:D168 C68:D68 C118:D118 C218:D218" xr:uid="{00000000-0002-0000-0600-00000A000000}"/>
    <dataValidation type="list" allowBlank="1" showInputMessage="1" showErrorMessage="1" sqref="D207 D107 D157 D57" xr:uid="{00000000-0002-0000-0600-00000B000000}">
      <formula1>"VOE, Pay Stubs"</formula1>
    </dataValidation>
    <dataValidation showDropDown="1" showInputMessage="1" showErrorMessage="1" sqref="G157:G158 G207:G208 G107:G108 G57:G58" xr:uid="{00000000-0002-0000-0600-00000C000000}"/>
    <dataValidation allowBlank="1" showInputMessage="1" showErrorMessage="1" prompt="If a range of hours is indicated on the VOE, enter the high end of the range." sqref="C165:D165 C33:D33 C65:D65 C115:D115 C215:D215" xr:uid="{00000000-0002-0000-0600-00000D000000}"/>
    <dataValidation type="list" allowBlank="1" showInputMessage="1" showErrorMessage="1" error="Please delete the entry and select a schedule from the drop down list." sqref="E179 E167 E79 E67 E129 E117 E229 E217" xr:uid="{00000000-0002-0000-0600-00000E000000}">
      <formula1>"Weekly, Bi-Weekly, Semi-Monthly, Monthly"</formula1>
    </dataValidation>
    <dataValidation type="whole" allowBlank="1" showInputMessage="1" showErrorMessage="1" sqref="F81 F181 H68 H118 F131 H168 F231 H218" xr:uid="{00000000-0002-0000-0600-00000F000000}">
      <formula1>0</formula1>
      <formula2>24</formula2>
    </dataValidation>
    <dataValidation type="list" allowBlank="1" showInputMessage="1" showErrorMessage="1" sqref="G189:H189 G166:H166 G89:H89 G66:H66 G139:H139 G116:H116 G239:H239 G216:H216" xr:uid="{00000000-0002-0000-06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600-000011000000}">
      <formula1>0</formula1>
      <formula2>D31</formula2>
    </dataValidation>
    <dataValidation type="whole" operator="lessThanOrEqual" allowBlank="1" showInputMessage="1" showErrorMessage="1" error="Weeks Employed to Date can not exceed Weeks Employed in Calendar Year." sqref="E32" xr:uid="{00000000-0002-0000-06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6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600-000014000000}">
      <formula1>$E$57=1</formula1>
    </dataValidation>
    <dataValidation allowBlank="1" showInputMessage="1" showErrorMessage="1" errorTitle="Missing Information" error="Verification and hire date must be indicated above before income can be entered." sqref="E73 E173 E123 E223" xr:uid="{00000000-0002-0000-0600-000015000000}"/>
  </dataValidations>
  <pageMargins left="0.25" right="0.25" top="0.5" bottom="0.5" header="0.3" footer="0.3"/>
  <pageSetup orientation="portrait" blackAndWhite="1" errors="blank" r:id="rId1"/>
  <headerFooter>
    <oddFooter>&amp;R&amp;8January 2016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Z251"/>
  <sheetViews>
    <sheetView showGridLines="0" zoomScaleNormal="100" workbookViewId="0">
      <selection activeCell="E25" sqref="E25"/>
    </sheetView>
  </sheetViews>
  <sheetFormatPr defaultRowHeight="15.6" x14ac:dyDescent="0.3"/>
  <cols>
    <col min="1" max="1" width="5.19921875" customWidth="1"/>
    <col min="2" max="2" width="15.69921875" customWidth="1"/>
    <col min="3" max="3" width="11.19921875" customWidth="1"/>
    <col min="4" max="4" width="18.19921875" customWidth="1"/>
    <col min="5" max="5" width="11.59765625" customWidth="1"/>
    <col min="6" max="6" width="11.19921875" customWidth="1"/>
    <col min="7" max="7" width="12.19921875" customWidth="1"/>
    <col min="8" max="8" width="10.59765625" customWidth="1"/>
    <col min="9" max="9" width="3.6992187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59" t="s">
        <v>234</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127"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4</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63</v>
      </c>
      <c r="D23" s="450"/>
      <c r="E23" s="178"/>
      <c r="F23" s="179"/>
      <c r="G23" s="174">
        <f t="shared" si="0"/>
        <v>0</v>
      </c>
      <c r="H23" s="263" t="str">
        <f t="shared" si="1"/>
        <v/>
      </c>
      <c r="I23" s="5"/>
    </row>
    <row r="24" spans="1:23" ht="15" customHeight="1" x14ac:dyDescent="0.3">
      <c r="A24" s="5"/>
      <c r="B24" s="43"/>
      <c r="C24" s="449" t="s">
        <v>344</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ti0RCK7cspNx/a1vQuL3RZXdRI5EdzB/lcWqi/sRubdSDRdKVTCuJBMEjmC0pCMiI57tBBzmfxEGfAqarU2mww==" saltValue="e+A25MczSatJV8DrqvQV1A==" spinCount="100000" sheet="1" selectLockedCells="1"/>
  <mergeCells count="138">
    <mergeCell ref="C221:D222"/>
    <mergeCell ref="C223:D223"/>
    <mergeCell ref="C224:D224"/>
    <mergeCell ref="C225:D225"/>
    <mergeCell ref="C227:H227"/>
    <mergeCell ref="C215:D215"/>
    <mergeCell ref="C27:D27"/>
    <mergeCell ref="G239:H239"/>
    <mergeCell ref="C228:D228"/>
    <mergeCell ref="C229:D229"/>
    <mergeCell ref="F229:G229"/>
    <mergeCell ref="C231:E231"/>
    <mergeCell ref="C232:H232"/>
    <mergeCell ref="F235:F238"/>
    <mergeCell ref="G235:H238"/>
    <mergeCell ref="C220:D220"/>
    <mergeCell ref="C181:E181"/>
    <mergeCell ref="C182:H182"/>
    <mergeCell ref="F185:F188"/>
    <mergeCell ref="G185:H188"/>
    <mergeCell ref="G189:H189"/>
    <mergeCell ref="D205:G205"/>
    <mergeCell ref="C212:H212"/>
    <mergeCell ref="C131:E131"/>
    <mergeCell ref="B216:B219"/>
    <mergeCell ref="C216:D216"/>
    <mergeCell ref="G216:H216"/>
    <mergeCell ref="C217:D217"/>
    <mergeCell ref="F217:H217"/>
    <mergeCell ref="C218:D218"/>
    <mergeCell ref="F218:G218"/>
    <mergeCell ref="C219:D219"/>
    <mergeCell ref="C170:D170"/>
    <mergeCell ref="C171:D172"/>
    <mergeCell ref="C173:D173"/>
    <mergeCell ref="C174:D174"/>
    <mergeCell ref="C175:D175"/>
    <mergeCell ref="C177:H177"/>
    <mergeCell ref="C178:D178"/>
    <mergeCell ref="C179:D179"/>
    <mergeCell ref="F179:G179"/>
    <mergeCell ref="C132:H132"/>
    <mergeCell ref="F135:F138"/>
    <mergeCell ref="G135:H138"/>
    <mergeCell ref="G139:H139"/>
    <mergeCell ref="D155:G155"/>
    <mergeCell ref="C162:H162"/>
    <mergeCell ref="C165:D165"/>
    <mergeCell ref="B166:B169"/>
    <mergeCell ref="C166:D166"/>
    <mergeCell ref="G166:H166"/>
    <mergeCell ref="C167:D167"/>
    <mergeCell ref="F167:H167"/>
    <mergeCell ref="C168:D168"/>
    <mergeCell ref="F168:G168"/>
    <mergeCell ref="C169:D169"/>
    <mergeCell ref="C120:D120"/>
    <mergeCell ref="C121:D122"/>
    <mergeCell ref="C123:D123"/>
    <mergeCell ref="C124:D124"/>
    <mergeCell ref="C125:D125"/>
    <mergeCell ref="C127:H127"/>
    <mergeCell ref="C128:D128"/>
    <mergeCell ref="C129:D129"/>
    <mergeCell ref="F129:G129"/>
    <mergeCell ref="C81:E81"/>
    <mergeCell ref="C82:H82"/>
    <mergeCell ref="F85:F88"/>
    <mergeCell ref="G85:H88"/>
    <mergeCell ref="G89:H89"/>
    <mergeCell ref="D105:G105"/>
    <mergeCell ref="C112:H112"/>
    <mergeCell ref="C115:D115"/>
    <mergeCell ref="B116:B119"/>
    <mergeCell ref="C116:D116"/>
    <mergeCell ref="G116:H116"/>
    <mergeCell ref="C117:D117"/>
    <mergeCell ref="F117:H117"/>
    <mergeCell ref="C118:D118"/>
    <mergeCell ref="F118:G118"/>
    <mergeCell ref="C119:D119"/>
    <mergeCell ref="C70:D70"/>
    <mergeCell ref="C71:D72"/>
    <mergeCell ref="C73:D73"/>
    <mergeCell ref="C74:D74"/>
    <mergeCell ref="C75:D75"/>
    <mergeCell ref="C77:H77"/>
    <mergeCell ref="C78:D78"/>
    <mergeCell ref="C79:D79"/>
    <mergeCell ref="F79:G79"/>
    <mergeCell ref="C62:H62"/>
    <mergeCell ref="C65:D65"/>
    <mergeCell ref="B66:B69"/>
    <mergeCell ref="C66:D66"/>
    <mergeCell ref="G66:H66"/>
    <mergeCell ref="C67:D67"/>
    <mergeCell ref="F67:H67"/>
    <mergeCell ref="C68:D68"/>
    <mergeCell ref="F68:G68"/>
    <mergeCell ref="C69:D69"/>
    <mergeCell ref="C40:D40"/>
    <mergeCell ref="F50:G50"/>
    <mergeCell ref="D55:G55"/>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s>
  <conditionalFormatting sqref="H68">
    <cfRule type="expression" dxfId="139" priority="22">
      <formula>IF(OR(E67="Semi-Monthly",E67="Monthly"),1,0)</formula>
    </cfRule>
    <cfRule type="cellIs" dxfId="138" priority="27" stopIfTrue="1" operator="greaterThan">
      <formula>I68</formula>
    </cfRule>
    <cfRule type="cellIs" dxfId="137" priority="28" stopIfTrue="1" operator="lessThan">
      <formula>I68</formula>
    </cfRule>
  </conditionalFormatting>
  <conditionalFormatting sqref="F81">
    <cfRule type="expression" dxfId="136" priority="23" stopIfTrue="1">
      <formula>IF(D57="Pay Stubs",IF(OR(E79="Semi-monthly",E79="Monthly"),1,0),0)</formula>
    </cfRule>
    <cfRule type="cellIs" dxfId="135" priority="25" stopIfTrue="1" operator="greaterThan">
      <formula>$G$131</formula>
    </cfRule>
  </conditionalFormatting>
  <conditionalFormatting sqref="C81:E81">
    <cfRule type="expression" dxfId="134" priority="24" stopIfTrue="1">
      <formula>IF(OR(E79="Monthly",E79="Semi-monthly"),"TRUE","FALSE")</formula>
    </cfRule>
    <cfRule type="cellIs" dxfId="133" priority="26" stopIfTrue="1" operator="equal">
      <formula>"Payroll Frequency changed, delete value in F129"</formula>
    </cfRule>
  </conditionalFormatting>
  <conditionalFormatting sqref="F131">
    <cfRule type="expression" dxfId="132" priority="18" stopIfTrue="1">
      <formula>IF(D107="Pay Stubs",IF(OR(E129="Semi-monthly",E129="Monthly"),1,0),0)</formula>
    </cfRule>
    <cfRule type="cellIs" dxfId="131" priority="20" stopIfTrue="1" operator="greaterThan">
      <formula>$G$131</formula>
    </cfRule>
  </conditionalFormatting>
  <conditionalFormatting sqref="C131:E131">
    <cfRule type="expression" dxfId="130" priority="19" stopIfTrue="1">
      <formula>IF(OR(E129="Monthly",E129="Semi-monthly"),"TRUE","FALSE")</formula>
    </cfRule>
    <cfRule type="cellIs" dxfId="129" priority="21" stopIfTrue="1" operator="equal">
      <formula>"Payroll Frequency changed, delete value in F129"</formula>
    </cfRule>
  </conditionalFormatting>
  <conditionalFormatting sqref="F181">
    <cfRule type="expression" dxfId="128" priority="14" stopIfTrue="1">
      <formula>IF(D157="Pay Stubs",IF(OR(E179="Semi-monthly",E179="Monthly"),1,0),0)</formula>
    </cfRule>
    <cfRule type="cellIs" dxfId="127" priority="16" stopIfTrue="1" operator="greaterThan">
      <formula>$G$131</formula>
    </cfRule>
  </conditionalFormatting>
  <conditionalFormatting sqref="C181:E181">
    <cfRule type="expression" dxfId="126" priority="15" stopIfTrue="1">
      <formula>IF(OR(E179="Monthly",E179="Semi-monthly"),"TRUE","FALSE")</formula>
    </cfRule>
    <cfRule type="cellIs" dxfId="125" priority="17" stopIfTrue="1" operator="equal">
      <formula>"Payroll Frequency changed, delete value in F129"</formula>
    </cfRule>
  </conditionalFormatting>
  <conditionalFormatting sqref="F231">
    <cfRule type="expression" dxfId="124" priority="10" stopIfTrue="1">
      <formula>IF(D207="Pay Stubs",IF(OR(E229="Semi-monthly",E229="Monthly"),1,0),0)</formula>
    </cfRule>
    <cfRule type="cellIs" dxfId="123" priority="12" stopIfTrue="1" operator="greaterThan">
      <formula>$G$131</formula>
    </cfRule>
  </conditionalFormatting>
  <conditionalFormatting sqref="C231:E231">
    <cfRule type="expression" dxfId="122" priority="11" stopIfTrue="1">
      <formula>IF(OR(E229="Monthly",E229="Semi-monthly"),"TRUE","FALSE")</formula>
    </cfRule>
    <cfRule type="cellIs" dxfId="121" priority="13" stopIfTrue="1" operator="equal">
      <formula>"Payroll Frequency changed, delete value in F129"</formula>
    </cfRule>
  </conditionalFormatting>
  <conditionalFormatting sqref="H118">
    <cfRule type="expression" dxfId="120" priority="7">
      <formula>IF(OR(E117="Semi-Monthly",E117="Monthly"),1,0)</formula>
    </cfRule>
    <cfRule type="cellIs" dxfId="119" priority="8" stopIfTrue="1" operator="greaterThan">
      <formula>I118</formula>
    </cfRule>
    <cfRule type="cellIs" dxfId="118" priority="9" stopIfTrue="1" operator="lessThan">
      <formula>I118</formula>
    </cfRule>
  </conditionalFormatting>
  <conditionalFormatting sqref="H168">
    <cfRule type="expression" dxfId="117" priority="4">
      <formula>IF(OR(E167="Semi-Monthly",E167="Monthly"),1,0)</formula>
    </cfRule>
    <cfRule type="cellIs" dxfId="116" priority="5" stopIfTrue="1" operator="greaterThan">
      <formula>I168</formula>
    </cfRule>
    <cfRule type="cellIs" dxfId="115" priority="6" stopIfTrue="1" operator="lessThan">
      <formula>I168</formula>
    </cfRule>
  </conditionalFormatting>
  <conditionalFormatting sqref="H218">
    <cfRule type="expression" dxfId="114" priority="1">
      <formula>IF(OR(E217="Semi-Monthly",E217="Monthly"),1,0)</formula>
    </cfRule>
    <cfRule type="cellIs" dxfId="113" priority="2" stopIfTrue="1" operator="greaterThan">
      <formula>I218</formula>
    </cfRule>
    <cfRule type="cellIs" dxfId="112" priority="3" stopIfTrue="1" operator="lessThan">
      <formula>I218</formula>
    </cfRule>
  </conditionalFormatting>
  <dataValidations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700-000000000000}"/>
    <dataValidation allowBlank="1" showInputMessage="1" showErrorMessage="1" prompt="Include vacation, holiday and sick time in regular/base hours.  " sqref="B88 B138 B188 B238" xr:uid="{00000000-0002-0000-0700-000001000000}"/>
    <dataValidation allowBlank="1" showInputMessage="1" showErrorMessage="1" prompt="Include vacation, holiday and sick pay in Base Pay." sqref="B90 B140 B190 B240" xr:uid="{00000000-0002-0000-0700-000002000000}"/>
    <dataValidation allowBlank="1" showInputMessage="1" showErrorMessage="1" prompt="It is important to determine the pay schedule to accurately calculate pay periods to date." sqref="C81:E81 C181:E181 F68:G68 F118:G118 C131:E131 F168:G168 C231:E231 F218:G218" xr:uid="{00000000-0002-0000-0700-000003000000}"/>
    <dataValidation allowBlank="1" showInputMessage="1" showErrorMessage="1" prompt="Count full weeks from off season start date to off season end date indicated on VOE." sqref="C29:D29" xr:uid="{00000000-0002-0000-0700-000004000000}"/>
    <dataValidation type="list" allowBlank="1" showInputMessage="1" showErrorMessage="1" sqref="H29" xr:uid="{00000000-0002-0000-0700-000005000000}">
      <formula1>"No, Yes"</formula1>
    </dataValidation>
    <dataValidation allowBlank="1" showInputMessage="1" showErrorMessage="1" prompt="Enter the Household Member Number (1-15) from the Household Summary Tab." sqref="D5" xr:uid="{00000000-0002-0000-0700-000006000000}"/>
    <dataValidation allowBlank="1" showInputMessage="1" showErrorMessage="1" prompt="If unknown enter Weekly." sqref="C167:D167 C67:D67 C117:D117 C217:D217" xr:uid="{00000000-0002-0000-0700-000007000000}"/>
    <dataValidation allowBlank="1" showInputMessage="1" showErrorMessage="1" prompt="If blank, worksheet calculation assumes the person was employed at position prior to January 1 of the income documentation year." sqref="C209 C109 C159 C59" xr:uid="{00000000-0002-0000-0700-000008000000}"/>
    <dataValidation allowBlank="1" showInputMessage="1" showErrorMessage="1" prompt="Enter the type of income documentation used to qualify the household." sqref="C207 C107 C157 C57" xr:uid="{00000000-0002-0000-0700-000009000000}"/>
    <dataValidation allowBlank="1" showInputMessage="1" showErrorMessage="1" prompt="If Thru Date is not provided, enter the date the VOE was signed." sqref="C168:D168 C68:D68 C118:D118 C218:D218" xr:uid="{00000000-0002-0000-0700-00000A000000}"/>
    <dataValidation type="list" allowBlank="1" showInputMessage="1" showErrorMessage="1" sqref="D207 D107 D157 D57" xr:uid="{00000000-0002-0000-0700-00000B000000}">
      <formula1>"VOE, Pay Stubs"</formula1>
    </dataValidation>
    <dataValidation showDropDown="1" showInputMessage="1" showErrorMessage="1" sqref="G157:G158 G207:G208 G107:G108 G57:G58" xr:uid="{00000000-0002-0000-0700-00000C000000}"/>
    <dataValidation allowBlank="1" showInputMessage="1" showErrorMessage="1" prompt="If a range of hours is indicated on the VOE, enter the high end of the range." sqref="C165:D165 C33:D33 C65:D65 C115:D115 C215:D215" xr:uid="{00000000-0002-0000-0700-00000D000000}"/>
    <dataValidation type="list" allowBlank="1" showInputMessage="1" showErrorMessage="1" error="Please delete the entry and select a schedule from the drop down list." sqref="E179 E167 E79 E67 E129 E117 E229 E217" xr:uid="{00000000-0002-0000-0700-00000E000000}">
      <formula1>"Weekly, Bi-Weekly, Semi-Monthly, Monthly"</formula1>
    </dataValidation>
    <dataValidation type="whole" allowBlank="1" showInputMessage="1" showErrorMessage="1" sqref="F81 F181 H68 H118 F131 H168 F231 H218" xr:uid="{00000000-0002-0000-0700-00000F000000}">
      <formula1>0</formula1>
      <formula2>24</formula2>
    </dataValidation>
    <dataValidation type="list" allowBlank="1" showInputMessage="1" showErrorMessage="1" sqref="G189:H189 G166:H166 G89:H89 G66:H66 G139:H139 G116:H116 G239:H239 G216:H216" xr:uid="{00000000-0002-0000-07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700-000011000000}">
      <formula1>0</formula1>
      <formula2>D31</formula2>
    </dataValidation>
    <dataValidation type="whole" operator="lessThanOrEqual" allowBlank="1" showInputMessage="1" showErrorMessage="1" error="Weeks Employed to Date can not exceed Weeks Employed in Calendar Year." sqref="E32" xr:uid="{00000000-0002-0000-07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7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700-000014000000}">
      <formula1>$E$57=1</formula1>
    </dataValidation>
    <dataValidation allowBlank="1" showInputMessage="1" showErrorMessage="1" errorTitle="Missing Information" error="Verification and hire date must be indicated above before income can be entered." sqref="E73 E173 E123 E223" xr:uid="{00000000-0002-0000-0700-000015000000}"/>
  </dataValidations>
  <pageMargins left="0.25" right="0.25" top="0.5" bottom="0.5" header="0.3" footer="0.3"/>
  <pageSetup orientation="portrait" blackAndWhite="1" errors="blank" r:id="rId1"/>
  <headerFooter>
    <oddFooter>&amp;R&amp;8January 2016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Z251"/>
  <sheetViews>
    <sheetView showGridLines="0" zoomScaleNormal="100" workbookViewId="0">
      <selection activeCell="E25" sqref="E25"/>
    </sheetView>
  </sheetViews>
  <sheetFormatPr defaultRowHeight="15.6" x14ac:dyDescent="0.3"/>
  <cols>
    <col min="1" max="1" width="5.19921875" customWidth="1"/>
    <col min="2" max="2" width="15.69921875" customWidth="1"/>
    <col min="3" max="3" width="11.19921875" customWidth="1"/>
    <col min="4" max="4" width="18.59765625" customWidth="1"/>
    <col min="5" max="5" width="11.59765625" customWidth="1"/>
    <col min="6" max="6" width="11.19921875" customWidth="1"/>
    <col min="7" max="7" width="12.19921875" customWidth="1"/>
    <col min="8" max="8" width="10.59765625" customWidth="1"/>
    <col min="9" max="9" width="3.69921875" customWidth="1"/>
    <col min="10" max="10" width="15.09765625" customWidth="1"/>
    <col min="11" max="11" width="9.69921875" customWidth="1"/>
    <col min="12" max="12" width="15" style="7" customWidth="1"/>
    <col min="13" max="13" width="7.69921875" style="7" customWidth="1"/>
    <col min="14" max="14" width="9.19921875" customWidth="1"/>
    <col min="17" max="17" width="12.69921875" customWidth="1"/>
    <col min="19" max="19" width="11.59765625" customWidth="1"/>
    <col min="20" max="20" width="13.09765625" customWidth="1"/>
    <col min="21" max="21" width="12.19921875" customWidth="1"/>
    <col min="22" max="22" width="10.5" customWidth="1"/>
    <col min="23" max="23" width="12" customWidth="1"/>
    <col min="24" max="24" width="10.09765625" customWidth="1"/>
  </cols>
  <sheetData>
    <row r="1" spans="1:23" ht="15.75" customHeight="1" x14ac:dyDescent="0.3">
      <c r="A1" s="5"/>
      <c r="B1" s="459" t="s">
        <v>232</v>
      </c>
      <c r="C1" s="460"/>
      <c r="D1" s="460"/>
      <c r="E1" s="460"/>
      <c r="F1" s="460"/>
      <c r="G1" s="460"/>
      <c r="H1" s="460"/>
      <c r="I1" s="461"/>
      <c r="J1" s="87"/>
      <c r="K1" s="87"/>
      <c r="L1" s="88"/>
      <c r="M1" s="88"/>
      <c r="N1" s="87"/>
      <c r="O1" s="87"/>
      <c r="P1" s="87"/>
      <c r="Q1" s="87"/>
      <c r="R1" s="87"/>
      <c r="S1" s="87"/>
      <c r="T1" s="87"/>
      <c r="U1" s="87"/>
      <c r="V1" s="87"/>
      <c r="W1" s="87"/>
    </row>
    <row r="2" spans="1:23" ht="22.5" customHeight="1" thickBot="1" x14ac:dyDescent="0.35">
      <c r="A2" s="5"/>
      <c r="B2" s="462"/>
      <c r="C2" s="463"/>
      <c r="D2" s="463"/>
      <c r="E2" s="463"/>
      <c r="F2" s="463"/>
      <c r="G2" s="463"/>
      <c r="H2" s="463"/>
      <c r="I2" s="464"/>
      <c r="J2" s="87"/>
      <c r="K2" s="87"/>
      <c r="L2" s="88"/>
      <c r="M2" s="88"/>
      <c r="N2" s="87"/>
      <c r="O2" s="87"/>
      <c r="P2" s="87"/>
      <c r="Q2" s="87"/>
      <c r="R2" s="87"/>
      <c r="S2" s="87"/>
      <c r="T2" s="87"/>
      <c r="U2" s="87"/>
      <c r="V2" s="87"/>
      <c r="W2" s="87"/>
    </row>
    <row r="3" spans="1:23" ht="14.25" customHeight="1" x14ac:dyDescent="0.3">
      <c r="A3" s="5"/>
      <c r="B3" s="5"/>
      <c r="C3" s="5"/>
      <c r="D3" s="5"/>
      <c r="E3" s="5"/>
      <c r="F3" s="18" t="s">
        <v>53</v>
      </c>
      <c r="G3" s="18"/>
      <c r="H3" s="18"/>
      <c r="I3" s="5"/>
      <c r="J3" s="87"/>
      <c r="K3" s="87"/>
      <c r="L3" s="88"/>
      <c r="M3" s="88"/>
      <c r="N3" s="87"/>
      <c r="O3" s="87"/>
      <c r="P3" s="87"/>
      <c r="Q3" s="87"/>
      <c r="R3" s="87"/>
      <c r="S3" s="87"/>
      <c r="T3" s="87"/>
      <c r="U3" s="87"/>
      <c r="V3" s="87"/>
      <c r="W3" s="87"/>
    </row>
    <row r="4" spans="1:23" ht="13.5" customHeight="1" thickBot="1" x14ac:dyDescent="0.35">
      <c r="A4" s="5"/>
      <c r="B4" s="94" t="s">
        <v>54</v>
      </c>
      <c r="C4" s="92"/>
      <c r="D4" s="19"/>
      <c r="E4" s="14"/>
      <c r="F4" s="18"/>
      <c r="G4" s="18"/>
      <c r="H4" s="18"/>
      <c r="I4" s="5"/>
      <c r="J4" s="87"/>
      <c r="K4" s="87"/>
      <c r="L4" s="88"/>
      <c r="M4" s="88"/>
      <c r="N4" s="87"/>
      <c r="O4" s="87"/>
      <c r="P4" s="87"/>
      <c r="Q4" s="87"/>
      <c r="R4" s="87"/>
      <c r="S4" s="87"/>
      <c r="T4" s="87"/>
      <c r="U4" s="87"/>
      <c r="V4" s="87"/>
      <c r="W4" s="87"/>
    </row>
    <row r="5" spans="1:23" ht="15" customHeight="1" thickBot="1" x14ac:dyDescent="0.35">
      <c r="A5" s="91"/>
      <c r="B5" s="95" t="s">
        <v>52</v>
      </c>
      <c r="C5" s="93"/>
      <c r="D5" s="266">
        <v>5</v>
      </c>
      <c r="E5" s="465" t="str">
        <f>IF(D5 = "", "", IF(OR(D5=0, D5&gt;15), "Invalid Household Member Number", IF(VLOOKUP(D5, Name, 2, FALSE) = "", "Name not entered on Household Summary", VLOOKUP(D5, Name, 2, FALSE))))</f>
        <v>Name not entered on Household Summary</v>
      </c>
      <c r="F5" s="465"/>
      <c r="G5" s="465"/>
      <c r="H5" s="466"/>
      <c r="I5" s="5"/>
      <c r="J5" s="87"/>
      <c r="K5" s="87"/>
      <c r="L5" s="88"/>
      <c r="M5" s="88"/>
      <c r="N5" s="87"/>
      <c r="O5" s="87"/>
      <c r="P5" s="87"/>
      <c r="Q5" s="87"/>
      <c r="R5" s="87"/>
      <c r="S5" s="87"/>
      <c r="T5" s="87"/>
      <c r="U5" s="87"/>
      <c r="V5" s="87"/>
      <c r="W5" s="87"/>
    </row>
    <row r="6" spans="1:23" ht="15" customHeight="1" x14ac:dyDescent="0.3">
      <c r="A6" s="5"/>
      <c r="B6" s="5"/>
      <c r="C6" s="5"/>
      <c r="D6" s="5"/>
      <c r="E6" s="5"/>
      <c r="F6" s="90" t="s">
        <v>119</v>
      </c>
      <c r="G6" s="5"/>
      <c r="H6" s="5"/>
      <c r="I6" s="5"/>
      <c r="J6" s="87"/>
      <c r="K6" s="87"/>
      <c r="L6" s="88"/>
      <c r="M6" s="88"/>
      <c r="N6" s="87"/>
      <c r="O6" s="87"/>
      <c r="P6" s="87"/>
      <c r="Q6" s="87"/>
      <c r="R6" s="87"/>
      <c r="S6" s="87"/>
      <c r="T6" s="87"/>
      <c r="U6" s="87"/>
      <c r="V6" s="87"/>
      <c r="W6" s="87"/>
    </row>
    <row r="7" spans="1:23" ht="11.25" customHeight="1" x14ac:dyDescent="0.3">
      <c r="A7" s="5"/>
      <c r="B7" s="16" t="s">
        <v>56</v>
      </c>
      <c r="C7" s="14"/>
      <c r="D7" s="5"/>
      <c r="E7" s="90" t="s">
        <v>45</v>
      </c>
      <c r="F7" s="90" t="s">
        <v>120</v>
      </c>
      <c r="G7" s="5"/>
      <c r="H7" s="5"/>
      <c r="I7" s="5"/>
      <c r="J7" s="87"/>
      <c r="K7" s="87"/>
      <c r="L7" s="88"/>
      <c r="M7" s="88"/>
      <c r="N7" s="87"/>
      <c r="O7" s="87"/>
      <c r="P7" s="87"/>
      <c r="Q7" s="87"/>
      <c r="R7" s="87"/>
      <c r="S7" s="87"/>
      <c r="T7" s="87"/>
      <c r="U7" s="87"/>
      <c r="V7" s="87"/>
      <c r="W7" s="87"/>
    </row>
    <row r="8" spans="1:23" x14ac:dyDescent="0.3">
      <c r="A8" s="5"/>
      <c r="B8" s="457" t="str">
        <f>IF(D55 = "", "Position 1", D55)</f>
        <v>Position 1</v>
      </c>
      <c r="C8" s="457"/>
      <c r="D8" s="457"/>
      <c r="E8" s="21" t="s">
        <v>113</v>
      </c>
      <c r="F8" s="22">
        <f>IF(D57="VOE",IF(H73&gt;G73,H73,G73),IF(D57="Pay Stubs",IF(H93&gt;G93,H93,G93),0))</f>
        <v>0</v>
      </c>
      <c r="G8" s="467" t="s">
        <v>100</v>
      </c>
      <c r="H8" s="468"/>
      <c r="I8" s="5"/>
      <c r="J8" s="87"/>
      <c r="K8" s="87"/>
      <c r="L8" s="88"/>
      <c r="M8" s="88"/>
      <c r="N8" s="87"/>
      <c r="O8" s="87"/>
      <c r="P8" s="87"/>
      <c r="Q8" s="87"/>
      <c r="R8" s="87"/>
      <c r="S8" s="87"/>
      <c r="T8" s="87"/>
      <c r="U8" s="87"/>
      <c r="V8" s="87"/>
      <c r="W8" s="87"/>
    </row>
    <row r="9" spans="1:23" x14ac:dyDescent="0.3">
      <c r="A9" s="5"/>
      <c r="B9" s="457" t="str">
        <f>IF(D105 = "", "Position 2", D105)</f>
        <v>Position 2</v>
      </c>
      <c r="C9" s="457"/>
      <c r="D9" s="457"/>
      <c r="E9" s="21" t="s">
        <v>114</v>
      </c>
      <c r="F9" s="22">
        <f>IF(D107="VOE",IF(H123&gt;G123,H123,G123),IF(D107="Pay Stubs",IF(H143&gt;G143,H143,G143),0))</f>
        <v>0</v>
      </c>
      <c r="G9" s="467"/>
      <c r="H9" s="468"/>
      <c r="I9" s="5"/>
      <c r="J9" s="87"/>
      <c r="K9" s="87"/>
      <c r="L9" s="88"/>
      <c r="M9" s="88"/>
      <c r="N9" s="87"/>
      <c r="O9" s="87"/>
      <c r="P9" s="87"/>
      <c r="Q9" s="87"/>
      <c r="R9" s="87"/>
      <c r="S9" s="87"/>
      <c r="T9" s="87"/>
      <c r="U9" s="87"/>
      <c r="V9" s="87"/>
      <c r="W9" s="87"/>
    </row>
    <row r="10" spans="1:23" x14ac:dyDescent="0.3">
      <c r="A10" s="5"/>
      <c r="B10" s="457" t="str">
        <f>IF(D155 = "", "Position 3", D155)</f>
        <v>Position 3</v>
      </c>
      <c r="C10" s="457"/>
      <c r="D10" s="457"/>
      <c r="E10" s="21" t="s">
        <v>84</v>
      </c>
      <c r="F10" s="22">
        <f>IF(D157="VOE",IF(H173&gt;G173,H173,G173),IF(D157="Pay Stubs",IF(H193&gt;G193,H193,G193),0))</f>
        <v>0</v>
      </c>
      <c r="G10" s="467"/>
      <c r="H10" s="468"/>
      <c r="I10" s="5"/>
      <c r="J10" s="87"/>
      <c r="K10" s="87"/>
      <c r="L10" s="88"/>
      <c r="M10" s="88"/>
      <c r="N10" s="87"/>
      <c r="O10" s="87"/>
      <c r="P10" s="87"/>
      <c r="Q10" s="87"/>
      <c r="R10" s="87"/>
      <c r="S10" s="87"/>
      <c r="T10" s="87"/>
      <c r="U10" s="87"/>
      <c r="V10" s="87"/>
      <c r="W10" s="87"/>
    </row>
    <row r="11" spans="1:23" x14ac:dyDescent="0.3">
      <c r="A11" s="5"/>
      <c r="B11" s="457" t="str">
        <f>IF(D205 = "", "Position 4", D205)</f>
        <v>Position 4</v>
      </c>
      <c r="C11" s="457"/>
      <c r="D11" s="457"/>
      <c r="E11" s="21" t="s">
        <v>115</v>
      </c>
      <c r="F11" s="22">
        <f>IF(D207="VOE",IF(H223&gt;G223,H223,G223),IF(D207="Pay Stubs",IF(H243&gt;G243,H243,G243),0))</f>
        <v>0</v>
      </c>
      <c r="G11" s="467"/>
      <c r="H11" s="468"/>
      <c r="I11" s="5"/>
      <c r="J11" s="87"/>
      <c r="K11" s="87"/>
      <c r="L11" s="88"/>
      <c r="M11" s="88"/>
      <c r="N11" s="87"/>
      <c r="O11" s="87"/>
      <c r="P11" s="87"/>
      <c r="Q11" s="87"/>
      <c r="R11" s="87"/>
      <c r="S11" s="87"/>
      <c r="T11" s="87"/>
      <c r="U11" s="87"/>
      <c r="V11" s="87"/>
      <c r="W11" s="87"/>
    </row>
    <row r="12" spans="1:23" x14ac:dyDescent="0.3">
      <c r="A12" s="5"/>
      <c r="B12" s="457" t="s">
        <v>30</v>
      </c>
      <c r="C12" s="457"/>
      <c r="D12" s="457"/>
      <c r="E12" s="21" t="s">
        <v>116</v>
      </c>
      <c r="F12" s="22">
        <f>G27</f>
        <v>0</v>
      </c>
      <c r="G12" s="5"/>
      <c r="H12" s="5"/>
      <c r="I12" s="5"/>
      <c r="J12" s="87"/>
      <c r="K12" s="87"/>
      <c r="L12" s="88"/>
      <c r="M12" s="88"/>
      <c r="N12" s="87"/>
      <c r="O12" s="87"/>
      <c r="P12" s="87"/>
      <c r="Q12" s="87"/>
      <c r="R12" s="87"/>
      <c r="S12" s="87"/>
      <c r="T12" s="87"/>
      <c r="U12" s="87"/>
      <c r="V12" s="87"/>
      <c r="W12" s="87"/>
    </row>
    <row r="13" spans="1:23" x14ac:dyDescent="0.3">
      <c r="A13" s="5"/>
      <c r="B13" s="457" t="s">
        <v>85</v>
      </c>
      <c r="C13" s="457"/>
      <c r="D13" s="457"/>
      <c r="E13" s="21" t="s">
        <v>117</v>
      </c>
      <c r="F13" s="22">
        <f>IF(AND(OR(H38 = "", H38 = 0), OR(G38 = "", G38 = 0)), 0, IF(H38&gt; G38, H38, G38))</f>
        <v>0</v>
      </c>
      <c r="G13" s="5"/>
      <c r="H13" s="5"/>
      <c r="I13" s="5"/>
      <c r="J13" s="87"/>
      <c r="K13" s="87"/>
      <c r="L13" s="88"/>
      <c r="M13" s="88"/>
      <c r="N13" s="87"/>
      <c r="O13" s="87"/>
      <c r="P13" s="87"/>
      <c r="Q13" s="87"/>
      <c r="R13" s="87"/>
      <c r="S13" s="87"/>
      <c r="T13" s="87"/>
      <c r="U13" s="87"/>
      <c r="V13" s="87"/>
      <c r="W13" s="87"/>
    </row>
    <row r="14" spans="1:23" x14ac:dyDescent="0.3">
      <c r="A14" s="5"/>
      <c r="B14" s="457" t="s">
        <v>25</v>
      </c>
      <c r="C14" s="457"/>
      <c r="D14" s="457"/>
      <c r="E14" s="21" t="s">
        <v>118</v>
      </c>
      <c r="F14" s="22">
        <f>H50</f>
        <v>0</v>
      </c>
      <c r="G14" s="5"/>
      <c r="H14" s="5"/>
      <c r="I14" s="5"/>
      <c r="J14" s="87"/>
      <c r="K14" s="87"/>
      <c r="L14" s="88"/>
      <c r="M14" s="88"/>
      <c r="N14" s="87"/>
      <c r="O14" s="87"/>
      <c r="P14" s="87"/>
      <c r="Q14" s="87"/>
      <c r="R14" s="87"/>
      <c r="S14" s="87"/>
      <c r="T14" s="87"/>
      <c r="U14" s="87"/>
      <c r="V14" s="87"/>
      <c r="W14" s="87"/>
    </row>
    <row r="15" spans="1:23" x14ac:dyDescent="0.3">
      <c r="A15" s="5"/>
      <c r="B15" s="474" t="s">
        <v>12</v>
      </c>
      <c r="C15" s="474"/>
      <c r="D15" s="474"/>
      <c r="E15" s="21"/>
      <c r="F15" s="22">
        <f>SUM(F8:F14)</f>
        <v>0</v>
      </c>
      <c r="G15" s="5"/>
      <c r="H15" s="5"/>
      <c r="I15" s="5"/>
      <c r="J15" s="87"/>
      <c r="K15" s="87"/>
      <c r="L15" s="88"/>
      <c r="M15" s="88"/>
      <c r="N15" s="87"/>
      <c r="O15" s="87"/>
      <c r="P15" s="87"/>
      <c r="Q15" s="87"/>
      <c r="R15" s="87"/>
      <c r="S15" s="87"/>
      <c r="T15" s="87"/>
      <c r="U15" s="87"/>
      <c r="V15" s="87"/>
      <c r="W15" s="87"/>
    </row>
    <row r="16" spans="1:23" ht="16.2" thickBot="1" x14ac:dyDescent="0.35">
      <c r="A16" s="5"/>
      <c r="B16" s="30"/>
      <c r="C16" s="30"/>
      <c r="D16" s="30"/>
      <c r="E16" s="30"/>
      <c r="F16" s="30"/>
      <c r="G16" s="30"/>
      <c r="H16" s="30"/>
      <c r="I16" s="5"/>
      <c r="J16" s="87"/>
      <c r="K16" s="87"/>
      <c r="L16" s="88"/>
      <c r="M16" s="88"/>
      <c r="N16" s="87"/>
      <c r="O16" s="87"/>
      <c r="P16" s="87"/>
      <c r="Q16" s="87"/>
      <c r="R16" s="87"/>
      <c r="S16" s="87"/>
      <c r="T16" s="87"/>
      <c r="U16" s="87"/>
      <c r="V16" s="87"/>
      <c r="W16" s="87"/>
    </row>
    <row r="17" spans="1:23" ht="16.2" thickTop="1" x14ac:dyDescent="0.3">
      <c r="A17" s="5"/>
      <c r="B17" s="5"/>
      <c r="C17" s="5"/>
      <c r="D17" s="5"/>
      <c r="E17" s="5"/>
      <c r="F17" s="5"/>
      <c r="G17" s="5"/>
      <c r="H17" s="5"/>
      <c r="I17" s="5"/>
      <c r="J17" s="87"/>
      <c r="K17" s="87"/>
      <c r="L17" s="88"/>
      <c r="M17" s="88"/>
      <c r="N17" s="87"/>
      <c r="O17" s="87"/>
      <c r="P17" s="87"/>
      <c r="Q17" s="87"/>
      <c r="R17" s="87"/>
      <c r="S17" s="87"/>
      <c r="T17" s="87"/>
      <c r="U17" s="87"/>
      <c r="V17" s="87"/>
      <c r="W17" s="87"/>
    </row>
    <row r="18" spans="1:23" ht="15" customHeight="1" thickBot="1" x14ac:dyDescent="0.35">
      <c r="A18" s="5"/>
      <c r="B18" s="300" t="s">
        <v>9</v>
      </c>
      <c r="C18" s="23" t="s">
        <v>70</v>
      </c>
      <c r="D18" s="24"/>
      <c r="E18" s="175" t="s">
        <v>10</v>
      </c>
      <c r="F18" s="175" t="s">
        <v>11</v>
      </c>
      <c r="G18" s="25" t="s">
        <v>12</v>
      </c>
      <c r="H18" s="5"/>
      <c r="I18" s="5"/>
      <c r="J18" s="87"/>
      <c r="K18" s="87"/>
      <c r="L18" s="88"/>
      <c r="M18" s="88"/>
      <c r="N18" s="87"/>
      <c r="O18" s="87"/>
      <c r="P18" s="87"/>
      <c r="Q18" s="87"/>
      <c r="R18" s="87"/>
      <c r="S18" s="87"/>
      <c r="T18" s="87"/>
      <c r="U18" s="87"/>
      <c r="V18" s="87"/>
      <c r="W18" s="87"/>
    </row>
    <row r="19" spans="1:23" ht="15" customHeight="1" thickTop="1" x14ac:dyDescent="0.3">
      <c r="A19" s="5"/>
      <c r="B19" s="43"/>
      <c r="C19" s="434" t="s">
        <v>20</v>
      </c>
      <c r="D19" s="435"/>
      <c r="E19" s="176"/>
      <c r="F19" s="177"/>
      <c r="G19" s="174">
        <f t="shared" ref="G19:G26" si="0">E19*F19</f>
        <v>0</v>
      </c>
      <c r="H19" s="263" t="str">
        <f>IF(AND(E19&gt;0,F19=""),"Enter schedule","")</f>
        <v/>
      </c>
      <c r="I19" s="5"/>
      <c r="J19" s="87"/>
      <c r="K19" s="87"/>
      <c r="L19" s="88"/>
      <c r="M19" s="88"/>
      <c r="N19" s="87"/>
      <c r="O19" s="87"/>
      <c r="P19" s="87"/>
      <c r="Q19" s="87"/>
      <c r="R19" s="87"/>
      <c r="S19" s="87"/>
      <c r="T19" s="87"/>
      <c r="U19" s="87"/>
      <c r="V19" s="87"/>
      <c r="W19" s="87"/>
    </row>
    <row r="20" spans="1:23" ht="15" customHeight="1" x14ac:dyDescent="0.3">
      <c r="A20" s="5"/>
      <c r="B20" s="43"/>
      <c r="C20" s="449" t="s">
        <v>21</v>
      </c>
      <c r="D20" s="450"/>
      <c r="E20" s="178"/>
      <c r="F20" s="179"/>
      <c r="G20" s="174">
        <f t="shared" si="0"/>
        <v>0</v>
      </c>
      <c r="H20" s="263" t="str">
        <f t="shared" ref="H20:H26" si="1">IF(AND(E20&gt;0,F20=""),"Enter schedule","")</f>
        <v/>
      </c>
      <c r="I20" s="5"/>
    </row>
    <row r="21" spans="1:23" ht="15" customHeight="1" x14ac:dyDescent="0.3">
      <c r="A21" s="5"/>
      <c r="B21" s="43"/>
      <c r="C21" s="449" t="s">
        <v>22</v>
      </c>
      <c r="D21" s="450"/>
      <c r="E21" s="178"/>
      <c r="F21" s="179"/>
      <c r="G21" s="174">
        <f t="shared" si="0"/>
        <v>0</v>
      </c>
      <c r="H21" s="263" t="str">
        <f t="shared" si="1"/>
        <v/>
      </c>
      <c r="I21" s="5"/>
    </row>
    <row r="22" spans="1:23" ht="15" customHeight="1" x14ac:dyDescent="0.3">
      <c r="A22" s="5"/>
      <c r="B22" s="43"/>
      <c r="C22" s="449" t="s">
        <v>23</v>
      </c>
      <c r="D22" s="450"/>
      <c r="E22" s="178"/>
      <c r="F22" s="179"/>
      <c r="G22" s="174">
        <f t="shared" si="0"/>
        <v>0</v>
      </c>
      <c r="H22" s="263" t="str">
        <f t="shared" si="1"/>
        <v/>
      </c>
      <c r="I22" s="5"/>
    </row>
    <row r="23" spans="1:23" ht="15" customHeight="1" x14ac:dyDescent="0.3">
      <c r="A23" s="5"/>
      <c r="B23" s="43"/>
      <c r="C23" s="449" t="s">
        <v>63</v>
      </c>
      <c r="D23" s="450"/>
      <c r="E23" s="178"/>
      <c r="F23" s="179"/>
      <c r="G23" s="174">
        <f t="shared" si="0"/>
        <v>0</v>
      </c>
      <c r="H23" s="263" t="str">
        <f t="shared" si="1"/>
        <v/>
      </c>
      <c r="I23" s="5"/>
    </row>
    <row r="24" spans="1:23" ht="15" customHeight="1" x14ac:dyDescent="0.3">
      <c r="A24" s="5"/>
      <c r="B24" s="43"/>
      <c r="C24" s="449" t="s">
        <v>343</v>
      </c>
      <c r="D24" s="450"/>
      <c r="E24" s="178"/>
      <c r="F24" s="179"/>
      <c r="G24" s="174">
        <f t="shared" si="0"/>
        <v>0</v>
      </c>
      <c r="H24" s="263" t="str">
        <f t="shared" si="1"/>
        <v/>
      </c>
      <c r="I24" s="5"/>
    </row>
    <row r="25" spans="1:23" ht="15" customHeight="1" x14ac:dyDescent="0.3">
      <c r="A25" s="5"/>
      <c r="B25" s="43"/>
      <c r="C25" s="449" t="s">
        <v>345</v>
      </c>
      <c r="D25" s="450"/>
      <c r="E25" s="178"/>
      <c r="F25" s="179"/>
      <c r="G25" s="174">
        <f>E25*F25*1</f>
        <v>0</v>
      </c>
      <c r="H25" s="263" t="str">
        <f t="shared" si="1"/>
        <v/>
      </c>
      <c r="I25" s="5"/>
    </row>
    <row r="26" spans="1:23" ht="15" customHeight="1" thickBot="1" x14ac:dyDescent="0.35">
      <c r="A26" s="5"/>
      <c r="B26" s="43"/>
      <c r="C26" s="451" t="s">
        <v>267</v>
      </c>
      <c r="D26" s="452"/>
      <c r="E26" s="180"/>
      <c r="F26" s="181"/>
      <c r="G26" s="174">
        <f t="shared" si="0"/>
        <v>0</v>
      </c>
      <c r="H26" s="263" t="str">
        <f t="shared" si="1"/>
        <v/>
      </c>
      <c r="I26" s="5"/>
    </row>
    <row r="27" spans="1:23" ht="15" customHeight="1" thickBot="1" x14ac:dyDescent="0.35">
      <c r="A27" s="5"/>
      <c r="B27" s="286" t="str">
        <f>IF(OR(E26&lt;&gt;"",F26&lt;&gt;""),IF(C27="","Enter Description",""),"")</f>
        <v/>
      </c>
      <c r="C27" s="455"/>
      <c r="D27" s="456"/>
      <c r="E27" s="20"/>
      <c r="F27" s="77" t="s">
        <v>12</v>
      </c>
      <c r="G27" s="48">
        <f>SUM(G19:G26)</f>
        <v>0</v>
      </c>
      <c r="H27" s="5"/>
      <c r="I27" s="5"/>
    </row>
    <row r="28" spans="1:23" ht="15" customHeight="1" thickBot="1" x14ac:dyDescent="0.35">
      <c r="A28" s="5"/>
      <c r="B28" s="5"/>
      <c r="C28" s="14"/>
      <c r="D28" s="14"/>
      <c r="E28" s="20"/>
      <c r="F28" s="26"/>
      <c r="G28" s="27"/>
      <c r="H28" s="5"/>
      <c r="I28" s="5"/>
    </row>
    <row r="29" spans="1:23" ht="15" customHeight="1" thickBot="1" x14ac:dyDescent="0.35">
      <c r="A29" s="5"/>
      <c r="B29" s="301" t="s">
        <v>77</v>
      </c>
      <c r="C29" s="453" t="s">
        <v>106</v>
      </c>
      <c r="D29" s="453"/>
      <c r="E29" s="190"/>
      <c r="F29" s="454" t="s">
        <v>102</v>
      </c>
      <c r="G29" s="454"/>
      <c r="H29" s="190"/>
      <c r="I29" s="5"/>
    </row>
    <row r="30" spans="1:23" ht="6.75" customHeight="1" thickTop="1" x14ac:dyDescent="0.3">
      <c r="A30" s="5"/>
      <c r="H30" s="5"/>
      <c r="I30" s="5"/>
    </row>
    <row r="31" spans="1:23" ht="25.5" customHeight="1" thickBot="1" x14ac:dyDescent="0.35">
      <c r="A31" s="5"/>
      <c r="C31" s="109">
        <f>52-E29</f>
        <v>52</v>
      </c>
      <c r="D31" s="110">
        <f>IF(E32= "", 52, 52-E32)</f>
        <v>52</v>
      </c>
      <c r="E31" s="63" t="s">
        <v>231</v>
      </c>
      <c r="F31" s="62" t="s">
        <v>47</v>
      </c>
      <c r="G31" s="62" t="s">
        <v>104</v>
      </c>
      <c r="H31" s="86" t="s">
        <v>103</v>
      </c>
      <c r="I31" s="84"/>
      <c r="J31" s="83"/>
    </row>
    <row r="32" spans="1:23" ht="15" customHeight="1" x14ac:dyDescent="0.3">
      <c r="A32" s="5"/>
      <c r="B32" s="416" t="str">
        <f>IF(E29 &gt;0, CONCATENATE(52-E29, " weeks employed in calendar year."), "")</f>
        <v/>
      </c>
      <c r="C32" s="443" t="s">
        <v>101</v>
      </c>
      <c r="D32" s="444"/>
      <c r="E32" s="185"/>
      <c r="F32" s="96"/>
      <c r="G32" s="45"/>
      <c r="H32" s="85"/>
      <c r="I32" s="5"/>
    </row>
    <row r="33" spans="1:9" ht="15" customHeight="1" x14ac:dyDescent="0.3">
      <c r="A33" s="5"/>
      <c r="B33" s="416"/>
      <c r="C33" s="445" t="s">
        <v>31</v>
      </c>
      <c r="D33" s="446"/>
      <c r="E33" s="186"/>
      <c r="F33" s="96"/>
      <c r="G33" s="45"/>
      <c r="H33" s="85"/>
      <c r="I33" s="5"/>
    </row>
    <row r="34" spans="1:9" ht="15" customHeight="1" x14ac:dyDescent="0.3">
      <c r="A34" s="5"/>
      <c r="B34" s="416"/>
      <c r="C34" s="443" t="s">
        <v>105</v>
      </c>
      <c r="D34" s="444"/>
      <c r="E34" s="187"/>
      <c r="F34" s="182"/>
      <c r="G34" s="89"/>
      <c r="H34" s="89"/>
      <c r="I34" s="5"/>
    </row>
    <row r="35" spans="1:9" ht="15" customHeight="1" x14ac:dyDescent="0.3">
      <c r="A35" s="5"/>
      <c r="B35" s="442"/>
      <c r="C35" s="443" t="s">
        <v>86</v>
      </c>
      <c r="D35" s="444"/>
      <c r="E35" s="187"/>
      <c r="F35" s="183">
        <f>E34*E33</f>
        <v>0</v>
      </c>
      <c r="G35" s="46">
        <f>(52-E29)*F35</f>
        <v>0</v>
      </c>
      <c r="H35" s="45"/>
      <c r="I35" s="5"/>
    </row>
    <row r="36" spans="1:9" ht="15" customHeight="1" x14ac:dyDescent="0.3">
      <c r="A36" s="5"/>
      <c r="B36" s="442"/>
      <c r="C36" s="443" t="s">
        <v>13</v>
      </c>
      <c r="D36" s="444"/>
      <c r="E36" s="187"/>
      <c r="F36" s="183" t="str">
        <f xml:space="preserve"> IF(OR(E32 = "", E32 = 0), "", E36/E32)</f>
        <v/>
      </c>
      <c r="G36" s="46" t="str">
        <f>IF(F36 = "", "", (52-E29)*F36)</f>
        <v/>
      </c>
      <c r="H36" s="45"/>
      <c r="I36" s="5"/>
    </row>
    <row r="37" spans="1:9" ht="15" customHeight="1" x14ac:dyDescent="0.3">
      <c r="A37" s="5"/>
      <c r="B37" s="442"/>
      <c r="C37" s="443" t="s">
        <v>76</v>
      </c>
      <c r="D37" s="444"/>
      <c r="E37" s="187"/>
      <c r="F37" s="183" t="str">
        <f>IF(OR(E32= "", E32 = 0), "", E37/E32)</f>
        <v/>
      </c>
      <c r="G37" s="46" t="str">
        <f>IF(F37="", "", (52-E29)*F37)</f>
        <v/>
      </c>
      <c r="H37" s="45"/>
      <c r="I37" s="5"/>
    </row>
    <row r="38" spans="1:9" ht="15" customHeight="1" x14ac:dyDescent="0.3">
      <c r="A38" s="5"/>
      <c r="B38" s="442"/>
      <c r="C38" s="447" t="s">
        <v>75</v>
      </c>
      <c r="D38" s="448"/>
      <c r="E38" s="268">
        <f>E35+E36+E37</f>
        <v>0</v>
      </c>
      <c r="F38" s="184">
        <f>SUM(F35:F37)</f>
        <v>0</v>
      </c>
      <c r="G38" s="22">
        <f>SUM(G35:G37)</f>
        <v>0</v>
      </c>
      <c r="H38" s="22">
        <f>IF(OR(E32 = "", E32 = 0), 0, (52-E29)*(E38/E32))</f>
        <v>0</v>
      </c>
      <c r="I38" s="5"/>
    </row>
    <row r="39" spans="1:9" ht="15" customHeight="1" x14ac:dyDescent="0.3">
      <c r="A39" s="5"/>
      <c r="B39" s="5"/>
      <c r="C39" s="340" t="s">
        <v>107</v>
      </c>
      <c r="D39" s="341"/>
      <c r="E39" s="188"/>
      <c r="F39" s="28"/>
      <c r="G39" s="28"/>
      <c r="H39" s="27"/>
      <c r="I39" s="5"/>
    </row>
    <row r="40" spans="1:9" ht="15" customHeight="1" thickBot="1" x14ac:dyDescent="0.35">
      <c r="A40" s="5"/>
      <c r="B40" s="5"/>
      <c r="C40" s="434" t="s">
        <v>108</v>
      </c>
      <c r="D40" s="435"/>
      <c r="E40" s="189"/>
      <c r="F40" s="28"/>
      <c r="G40" s="28"/>
      <c r="H40" s="27"/>
      <c r="I40" s="5"/>
    </row>
    <row r="41" spans="1:9" ht="15" customHeight="1" x14ac:dyDescent="0.3">
      <c r="A41" s="5"/>
      <c r="B41" s="5"/>
      <c r="C41" s="5"/>
      <c r="D41" s="5"/>
      <c r="E41" s="5"/>
      <c r="F41" s="5"/>
      <c r="G41" s="5"/>
      <c r="H41" s="5"/>
      <c r="I41" s="5"/>
    </row>
    <row r="42" spans="1:9" ht="28.5" customHeight="1" thickBot="1" x14ac:dyDescent="0.35">
      <c r="A42" s="5"/>
      <c r="B42" s="302" t="s">
        <v>71</v>
      </c>
      <c r="C42" s="299"/>
      <c r="D42" s="5"/>
      <c r="E42" s="123"/>
      <c r="F42" s="175" t="s">
        <v>73</v>
      </c>
      <c r="G42" s="175" t="s">
        <v>74</v>
      </c>
      <c r="H42" s="128" t="s">
        <v>121</v>
      </c>
      <c r="I42" s="5"/>
    </row>
    <row r="43" spans="1:9" ht="15" customHeight="1" thickTop="1" x14ac:dyDescent="0.3">
      <c r="A43" s="5"/>
      <c r="C43" s="440" t="s">
        <v>304</v>
      </c>
      <c r="D43" s="441"/>
      <c r="E43" s="191"/>
      <c r="F43" s="254"/>
      <c r="G43" s="255"/>
      <c r="H43" s="260">
        <f>F43+G43</f>
        <v>0</v>
      </c>
      <c r="I43" s="5"/>
    </row>
    <row r="44" spans="1:9" ht="15" customHeight="1" thickBot="1" x14ac:dyDescent="0.35">
      <c r="A44" s="5"/>
      <c r="C44" s="438" t="s">
        <v>227</v>
      </c>
      <c r="D44" s="439"/>
      <c r="E44" s="192"/>
      <c r="F44" s="257"/>
      <c r="G44" s="258"/>
      <c r="H44" s="256">
        <f>IFERROR((F44+G44)/H43,0)</f>
        <v>0</v>
      </c>
      <c r="I44" s="5"/>
    </row>
    <row r="45" spans="1:9" ht="4.5" customHeight="1" thickBot="1" x14ac:dyDescent="0.35">
      <c r="A45" s="5"/>
    </row>
    <row r="46" spans="1:9" ht="15" customHeight="1" x14ac:dyDescent="0.3">
      <c r="A46" s="5"/>
      <c r="C46" s="440" t="s">
        <v>263</v>
      </c>
      <c r="D46" s="441"/>
      <c r="E46" s="192"/>
      <c r="F46" s="261"/>
      <c r="G46" s="262"/>
      <c r="H46" s="260">
        <f>F46+G46</f>
        <v>0</v>
      </c>
      <c r="I46" s="5"/>
    </row>
    <row r="47" spans="1:9" ht="15" customHeight="1" thickBot="1" x14ac:dyDescent="0.35">
      <c r="A47" s="5"/>
      <c r="C47" s="438" t="s">
        <v>228</v>
      </c>
      <c r="D47" s="439"/>
      <c r="E47" s="192"/>
      <c r="F47" s="257"/>
      <c r="G47" s="258"/>
      <c r="H47" s="256">
        <f>IFERROR((F47+G47)/H46,0)</f>
        <v>0</v>
      </c>
      <c r="I47" s="5"/>
    </row>
    <row r="48" spans="1:9" ht="4.5" customHeight="1" x14ac:dyDescent="0.3">
      <c r="A48" s="5"/>
    </row>
    <row r="49" spans="1:10" ht="15" customHeight="1" x14ac:dyDescent="0.3">
      <c r="A49" s="5"/>
      <c r="C49" s="436" t="s">
        <v>75</v>
      </c>
      <c r="D49" s="437"/>
      <c r="E49" s="124"/>
      <c r="F49" s="259">
        <f>IF(SUM(F44,F47)&lt;0,0,SUM(F44,F47))</f>
        <v>0</v>
      </c>
      <c r="G49" s="259">
        <f>IF(SUM(G44,G47)&lt;0,0,SUM(G44,G47))</f>
        <v>0</v>
      </c>
      <c r="H49" s="259">
        <f>IF(SUM(H44,H47)&lt;0,0,SUM(H44,H47))</f>
        <v>0</v>
      </c>
      <c r="I49" s="5"/>
    </row>
    <row r="50" spans="1:10" ht="15" customHeight="1" x14ac:dyDescent="0.3">
      <c r="A50" s="5"/>
      <c r="B50" s="5"/>
      <c r="C50" s="5"/>
      <c r="D50" s="5"/>
      <c r="E50" s="29"/>
      <c r="F50" s="433" t="s">
        <v>122</v>
      </c>
      <c r="G50" s="433"/>
      <c r="H50" s="259">
        <f>IF((H47+H44)*12&lt;0,0,(H47+H44)*12)</f>
        <v>0</v>
      </c>
      <c r="I50" s="5"/>
    </row>
    <row r="51" spans="1:10" x14ac:dyDescent="0.3">
      <c r="A51" s="5"/>
      <c r="B51" s="5"/>
      <c r="C51" s="5"/>
      <c r="D51" s="5"/>
      <c r="E51" s="5"/>
      <c r="F51" s="5"/>
      <c r="G51" s="5"/>
      <c r="H51" s="5"/>
      <c r="I51" s="5"/>
    </row>
    <row r="52" spans="1:10" ht="14.25" customHeight="1" x14ac:dyDescent="0.3">
      <c r="A52" s="5"/>
      <c r="B52" s="5"/>
      <c r="C52" s="5"/>
      <c r="D52" s="5"/>
      <c r="E52" s="5"/>
      <c r="F52" s="5"/>
      <c r="G52" s="5"/>
      <c r="H52" s="5"/>
      <c r="I52" s="5"/>
    </row>
    <row r="53" spans="1:10" ht="14.25" customHeight="1" thickBot="1" x14ac:dyDescent="0.35">
      <c r="A53" s="5"/>
      <c r="B53" s="303" t="s">
        <v>57</v>
      </c>
      <c r="C53" s="304"/>
      <c r="D53" s="303" t="str">
        <f>E5</f>
        <v>Name not entered on Household Summary</v>
      </c>
      <c r="E53" s="304"/>
      <c r="F53" s="304"/>
      <c r="G53" s="304"/>
      <c r="H53" s="305" t="s">
        <v>72</v>
      </c>
      <c r="I53" s="14"/>
    </row>
    <row r="54" spans="1:10" ht="12" customHeight="1" thickTop="1" thickBot="1" x14ac:dyDescent="0.35">
      <c r="A54" s="5"/>
      <c r="B54" s="5"/>
      <c r="C54" s="14"/>
      <c r="D54" s="5"/>
      <c r="E54" s="5"/>
      <c r="F54" s="5"/>
      <c r="G54" s="5"/>
      <c r="H54" s="5"/>
      <c r="I54" s="5"/>
    </row>
    <row r="55" spans="1:10" ht="16.2" thickBot="1" x14ac:dyDescent="0.35">
      <c r="A55" s="5"/>
      <c r="B55" s="16" t="s">
        <v>27</v>
      </c>
      <c r="C55" s="14" t="s">
        <v>5</v>
      </c>
      <c r="D55" s="427"/>
      <c r="E55" s="428"/>
      <c r="F55" s="428"/>
      <c r="G55" s="429"/>
      <c r="H55" s="281" t="str">
        <f>IF(D57="VOE", E67, IF(D57 = "Pay Stubs", E79, ""))</f>
        <v/>
      </c>
      <c r="I55" s="270"/>
      <c r="J55" s="271"/>
    </row>
    <row r="56" spans="1:10" ht="7.5" customHeight="1" thickBot="1" x14ac:dyDescent="0.35">
      <c r="A56" s="5"/>
      <c r="B56" s="16"/>
      <c r="C56" s="14"/>
      <c r="D56" s="31"/>
      <c r="E56" s="119"/>
      <c r="F56" s="119"/>
      <c r="G56" s="111" t="s">
        <v>67</v>
      </c>
      <c r="H56" s="274" t="s">
        <v>59</v>
      </c>
      <c r="I56" s="272"/>
      <c r="J56" s="273"/>
    </row>
    <row r="57" spans="1:10" ht="16.5" customHeight="1" thickBot="1" x14ac:dyDescent="0.35">
      <c r="A57" s="5"/>
      <c r="B57" s="16"/>
      <c r="C57" s="129" t="s">
        <v>33</v>
      </c>
      <c r="D57" s="193"/>
      <c r="E57" s="217">
        <f>IF(OR(D57="",D59=""),0,1)</f>
        <v>0</v>
      </c>
      <c r="F57" s="116"/>
      <c r="G57" s="275" t="str">
        <f>IFERROR(IF(OR(H55 = "Monthly", H55="Semi-Monthly"), IF(D57="VOE", H68, IF(D57 = "Pay Stubs", F81, "")), ROUNDUP(H57,0)),"")</f>
        <v/>
      </c>
      <c r="H57" s="276" t="str">
        <f>IFERROR(G59/(VLOOKUP(H55, PayPeriods, 2, FALSE)),"")</f>
        <v/>
      </c>
      <c r="I57" s="277"/>
      <c r="J57" s="278" t="str">
        <f>IFERROR(IF(AND(H55="Bi-Weekly",G57&gt;26),26,IF(AND(H55="Bi-Weekly",G57&lt;=26),G57,IF(AND(H55="Semi-Monthly",G57&gt;24),24,IF(AND(H55="Weekly",G57&gt;52),52,IF(AND(H55="Weekly",G57&lt;=52),G57,G57))))),"")</f>
        <v/>
      </c>
    </row>
    <row r="58" spans="1:10" ht="7.5" customHeight="1" thickBot="1" x14ac:dyDescent="0.35">
      <c r="A58" s="5"/>
      <c r="B58" s="16"/>
      <c r="C58" s="14"/>
      <c r="D58" s="32"/>
      <c r="E58" s="116"/>
      <c r="F58" s="111" t="s">
        <v>19</v>
      </c>
      <c r="G58" s="279" t="s">
        <v>69</v>
      </c>
      <c r="H58" s="280" t="s">
        <v>66</v>
      </c>
      <c r="I58" s="277"/>
      <c r="J58" s="278"/>
    </row>
    <row r="59" spans="1:10" ht="16.2" thickBot="1" x14ac:dyDescent="0.35">
      <c r="A59" s="5"/>
      <c r="B59" s="5"/>
      <c r="C59" s="130" t="s">
        <v>0</v>
      </c>
      <c r="D59" s="238"/>
      <c r="E59" s="354" t="e">
        <f>CONCATENATE("1/1/",YEAR(F59))</f>
        <v>#VALUE!</v>
      </c>
      <c r="F59" s="115" t="str">
        <f>IF(D57 = "VOE", E68, IF(D57 = "Pay Stubs", IF(OR(C87 = "", D87="",E87 = ""), IF(OR(C86 = "",D86="", E86=""), "", E86), E87),""))</f>
        <v/>
      </c>
      <c r="G59" s="281" t="str">
        <f>IFERROR(IF(YEAR(D59) = YEAR(F59), F59-D59+1,F59-E59+1),"")</f>
        <v/>
      </c>
      <c r="H59" s="281" t="str">
        <f>IFERROR(ROUNDUP(G59*(5/7), 0),"")</f>
        <v/>
      </c>
      <c r="I59" s="282"/>
      <c r="J59" s="278"/>
    </row>
    <row r="60" spans="1:10" ht="13.5" customHeight="1" thickBot="1" x14ac:dyDescent="0.35">
      <c r="A60" s="5"/>
      <c r="B60" s="34"/>
      <c r="C60" s="35"/>
      <c r="D60" s="36"/>
      <c r="E60" s="117"/>
      <c r="F60" s="117"/>
      <c r="G60" s="112" t="s">
        <v>68</v>
      </c>
      <c r="H60" s="118" t="str">
        <f>IF(D57 = "VOE", IF(E65&gt;VLOOKUP(H55, PayPeriods, 6, FALSE), VLOOKUP(H55, PayPeriods, 6, FALSE), E65),IF(D57="Pay Stubs", IF((C88+D88+E88)/3 &gt; VLOOKUP(H55, PayPeriods, 6, FALSE), VLOOKUP(H55, PayPeriods, 6, FALSE), (C88+D88+E88)/3), ""))</f>
        <v/>
      </c>
      <c r="I60" s="14"/>
    </row>
    <row r="61" spans="1:10" ht="13.5" customHeight="1" thickTop="1" x14ac:dyDescent="0.3">
      <c r="A61" s="5"/>
      <c r="B61" s="5"/>
      <c r="C61" s="33"/>
      <c r="D61" s="37"/>
      <c r="E61" s="38"/>
      <c r="F61" s="38"/>
      <c r="G61" s="33"/>
      <c r="H61" s="39"/>
      <c r="I61" s="14"/>
    </row>
    <row r="62" spans="1:10" ht="15.75" customHeight="1" thickBot="1" x14ac:dyDescent="0.35">
      <c r="A62" s="5"/>
      <c r="B62" s="306" t="s">
        <v>8</v>
      </c>
      <c r="C62" s="430" t="s">
        <v>35</v>
      </c>
      <c r="D62" s="430"/>
      <c r="E62" s="430"/>
      <c r="F62" s="430"/>
      <c r="G62" s="430"/>
      <c r="H62" s="430"/>
      <c r="I62" s="14"/>
    </row>
    <row r="63" spans="1:10" ht="7.5" customHeight="1" thickTop="1" x14ac:dyDescent="0.3">
      <c r="A63" s="5"/>
      <c r="B63" s="40"/>
      <c r="C63" s="41"/>
      <c r="D63" s="37"/>
      <c r="E63" s="42"/>
      <c r="F63" s="42"/>
      <c r="G63" s="33"/>
      <c r="H63" s="33"/>
      <c r="I63" s="14"/>
    </row>
    <row r="64" spans="1:10" ht="24" customHeight="1" thickBot="1" x14ac:dyDescent="0.35">
      <c r="A64" s="5"/>
      <c r="B64" s="40"/>
      <c r="C64" s="43"/>
      <c r="D64" s="43"/>
      <c r="E64" s="199" t="s">
        <v>34</v>
      </c>
      <c r="F64" s="75" t="s">
        <v>47</v>
      </c>
      <c r="G64" s="76" t="s">
        <v>46</v>
      </c>
      <c r="H64" s="75" t="s">
        <v>48</v>
      </c>
      <c r="I64" s="44"/>
    </row>
    <row r="65" spans="1:26" ht="15.75" customHeight="1" thickBot="1" x14ac:dyDescent="0.35">
      <c r="A65" s="5"/>
      <c r="B65" s="5"/>
      <c r="C65" s="414" t="s">
        <v>31</v>
      </c>
      <c r="D65" s="415"/>
      <c r="E65" s="200"/>
      <c r="F65" s="194"/>
      <c r="G65" s="203"/>
      <c r="H65" s="204"/>
      <c r="I65" s="52"/>
      <c r="Q65" s="2"/>
      <c r="R65" s="1"/>
      <c r="S65" s="1"/>
      <c r="T65" s="1"/>
      <c r="U65" s="1"/>
      <c r="V65" s="1"/>
      <c r="W65" s="1"/>
      <c r="X65" s="1"/>
      <c r="Y65" s="1"/>
      <c r="Z65" s="1"/>
    </row>
    <row r="66" spans="1:26" ht="15.75" customHeight="1" thickBot="1" x14ac:dyDescent="0.35">
      <c r="A66" s="5"/>
      <c r="B66" s="416" t="str">
        <f>IF(D57 = "VOE", IF(G66 = "Hourly Pay Rate", IF(E65&gt;VLOOKUP(H55,PayPeriods,6,FALSE),CONCATENATE("    Average hours &gt; ", ROUND(VLOOKUP(H55, PayPeriods, 6, FALSE),2), " (Standard Work Hours in Year / Pay Periods in Year);  ", ROUND(VLOOKUP(H55, PayPeriods, 6, FALSE),2), " hours used."), ""), ""), "")</f>
        <v/>
      </c>
      <c r="C66" s="417" t="s">
        <v>24</v>
      </c>
      <c r="D66" s="418"/>
      <c r="E66" s="201"/>
      <c r="F66" s="195" t="s">
        <v>93</v>
      </c>
      <c r="G66" s="419"/>
      <c r="H66" s="420"/>
      <c r="I66" s="14"/>
      <c r="Q66" s="11"/>
      <c r="R66" s="1"/>
      <c r="S66" s="12"/>
      <c r="T66" s="3"/>
      <c r="U66" s="13"/>
      <c r="V66" s="13"/>
      <c r="W66" s="1"/>
    </row>
    <row r="67" spans="1:26" ht="15.75" customHeight="1" x14ac:dyDescent="0.3">
      <c r="A67" s="5"/>
      <c r="B67" s="416"/>
      <c r="C67" s="414" t="s">
        <v>32</v>
      </c>
      <c r="D67" s="415"/>
      <c r="E67" s="202"/>
      <c r="F67" s="421" t="str">
        <f>IF(AND(E67 &lt;&gt; "Monthly", E67 &lt;&gt; "Semi-Monthly", H68&gt;0), "Payroll Frequency changed, delete value in H68", "")</f>
        <v/>
      </c>
      <c r="G67" s="422"/>
      <c r="H67" s="423"/>
      <c r="I67" s="52"/>
      <c r="Q67" s="1"/>
      <c r="R67" s="1"/>
      <c r="S67" s="12"/>
      <c r="T67" s="3"/>
      <c r="U67" s="13"/>
      <c r="V67" s="13"/>
      <c r="W67" s="1"/>
    </row>
    <row r="68" spans="1:26" ht="15.75" customHeight="1" x14ac:dyDescent="0.3">
      <c r="A68" s="5"/>
      <c r="B68" s="416"/>
      <c r="C68" s="424" t="s">
        <v>19</v>
      </c>
      <c r="D68" s="425"/>
      <c r="E68" s="219"/>
      <c r="F68" s="426" t="str">
        <f>IF(D57 = "VOE", IF(H55 &lt;&gt; "", IF(H55 = "Annual", "1 pay period", IF(OR(E67="Semi-Monthly", E67 = "Monthly"), "Enter # of Pay Periods to Date", IF(E68 = "", "",CONCATENATE(J57," pay periods to date")))), ""), "")</f>
        <v/>
      </c>
      <c r="G68" s="426"/>
      <c r="H68" s="81"/>
      <c r="I68" s="113">
        <f>IF(F68 = "Enter # of Pay Periods to Date", 50, 0)</f>
        <v>0</v>
      </c>
      <c r="Q68" s="1"/>
      <c r="R68" s="1"/>
      <c r="S68" s="12"/>
      <c r="T68" s="3"/>
      <c r="U68" s="13"/>
      <c r="V68" s="13"/>
      <c r="W68" s="1"/>
    </row>
    <row r="69" spans="1:26" ht="15.75" customHeight="1" x14ac:dyDescent="0.3">
      <c r="A69" s="5"/>
      <c r="B69" s="416"/>
      <c r="C69" s="407" t="s">
        <v>7</v>
      </c>
      <c r="D69" s="408"/>
      <c r="E69" s="228"/>
      <c r="F69" s="196" t="str">
        <f>IF(G69 = "", "", IF(G69 = 0, 0, G69/VLOOKUP(H55, PayPeriods, 3, FALSE)))</f>
        <v/>
      </c>
      <c r="G69" s="22" t="str">
        <f>IF(OR(G66="", E67 = "", E68=""), "", IF(D57="VOE",IF(G66="Hourly Pay Rate",H60*E66*VLOOKUP(H55, PayPeriods, 4, FALSE) *(VLOOKUP(H55,PayPeriods,3,FALSE)),E66*VLOOKUP(G66,PayRates,2,FALSE)),""))</f>
        <v/>
      </c>
      <c r="H69" s="79"/>
      <c r="I69" s="27"/>
      <c r="Q69" s="1"/>
      <c r="R69" s="1"/>
      <c r="S69" s="12"/>
      <c r="T69" s="3"/>
      <c r="U69" s="13"/>
      <c r="V69" s="13"/>
      <c r="W69" s="1"/>
    </row>
    <row r="70" spans="1:26" ht="15.75" customHeight="1" x14ac:dyDescent="0.3">
      <c r="A70" s="5"/>
      <c r="B70" s="339"/>
      <c r="C70" s="407" t="s">
        <v>13</v>
      </c>
      <c r="D70" s="408"/>
      <c r="E70" s="229"/>
      <c r="F70" s="29" t="str">
        <f>IF(OR(G66="", E67 = "", E68=""), "", IF(D57="VOE",IF(YEAR(D59) = YEAR(E59), (E70/H59)*VLOOKUP(H55, PayPeriods, 5,FALSE), IF(G57 = 0, 0, E70/G57)), ""))</f>
        <v/>
      </c>
      <c r="G70" s="47" t="str">
        <f>IF(OR(G66="", E67 = "", E68=""), "", IF(D57= "VOE", IF(YEAR(D59) = YEAR(E59), (E70/H59)*VLOOKUP(H55, PayPeriods, 5, FALSE) * VLOOKUP(H55, PayPeriods, 3,FALSE), IF(G57 = 0, 0, (E70/G57)*VLOOKUP(H55, PayPeriods, 3, FALSE))), ""))</f>
        <v/>
      </c>
      <c r="H70" s="49"/>
      <c r="I70" s="27"/>
      <c r="Q70" s="1"/>
      <c r="R70" s="1"/>
      <c r="S70" s="12"/>
      <c r="T70" s="3"/>
      <c r="U70" s="13"/>
      <c r="V70" s="13"/>
      <c r="W70" s="1"/>
    </row>
    <row r="71" spans="1:26" ht="15.75" customHeight="1" x14ac:dyDescent="0.3">
      <c r="A71" s="5"/>
      <c r="C71" s="409" t="s">
        <v>26</v>
      </c>
      <c r="D71" s="410"/>
      <c r="E71" s="230"/>
      <c r="F71" s="197"/>
      <c r="G71" s="172"/>
      <c r="H71" s="80"/>
      <c r="I71" s="29"/>
      <c r="Q71" s="1"/>
      <c r="R71" s="1"/>
      <c r="S71" s="12"/>
      <c r="T71" s="3"/>
      <c r="U71" s="13"/>
      <c r="V71" s="13"/>
      <c r="W71" s="1"/>
    </row>
    <row r="72" spans="1:26" ht="15.75" customHeight="1" x14ac:dyDescent="0.3">
      <c r="A72" s="5"/>
      <c r="C72" s="411"/>
      <c r="D72" s="412"/>
      <c r="E72" s="201"/>
      <c r="F72" s="213" t="str">
        <f>IF(OR(G66="", E67 = "", E68=""), "", IF(D57="VOE", IF(YEAR(D59) = YEAR(E59), (E72/H59)*VLOOKUP(H55, PayPeriods, 5,FALSE), IF(G57 = 0, 0, E72/G57)),""))</f>
        <v/>
      </c>
      <c r="G72" s="4" t="str">
        <f>IF(OR(G66="", E67 = "", E68=""), "", IF(D57 = "VOE", IF(YEAR(D59) = YEAR(E59), (E72/H59)*VLOOKUP(H55, PayPeriods, 5, FALSE) * VLOOKUP(H55, PayPeriods, 3,FALSE), IF(G57 = 0, 0, E72/G57)*VLOOKUP(H55, PayPeriods, 3, FALSE)), ""))</f>
        <v/>
      </c>
      <c r="H72" s="79"/>
      <c r="I72" s="29"/>
      <c r="Q72" s="1"/>
      <c r="R72" s="1"/>
      <c r="S72" s="12"/>
      <c r="T72" s="3"/>
      <c r="U72" s="13"/>
      <c r="V72" s="13"/>
      <c r="W72" s="1"/>
    </row>
    <row r="73" spans="1:26" ht="15.75" customHeight="1" x14ac:dyDescent="0.3">
      <c r="A73" s="5"/>
      <c r="C73" s="407" t="s">
        <v>36</v>
      </c>
      <c r="D73" s="408"/>
      <c r="E73" s="232">
        <f>E69+E70+E72</f>
        <v>0</v>
      </c>
      <c r="F73" s="198"/>
      <c r="G73" s="22" t="str">
        <f>IF(OR(G66="", E67 = "", E68=""), "", IF(D57 = "VOE", SUM(G69:G72),""))</f>
        <v/>
      </c>
      <c r="H73" s="50" t="str">
        <f>IF(OR(G66="",E67="",E68=""),"",IF(D57="VOE",IF(YEAR(D59) = YEAR(F59), (E73/H59) *260, IF(G57=0,0,(E73/G57)*VLOOKUP(H55,PayPeriods,3,FALSE))),""))</f>
        <v/>
      </c>
      <c r="I73" s="14"/>
      <c r="Q73" s="1"/>
      <c r="R73" s="1"/>
      <c r="S73" s="12"/>
      <c r="T73" s="3"/>
      <c r="U73" s="13"/>
      <c r="V73" s="13"/>
      <c r="W73" s="1"/>
    </row>
    <row r="74" spans="1:26" ht="15.75" customHeight="1" x14ac:dyDescent="0.3">
      <c r="A74" s="5"/>
      <c r="C74" s="407" t="str">
        <f>IF(E68="","Gross Pay Prior Year",CONCATENATE("Gross Pay ",YEAR(E68)-1))</f>
        <v>Gross Pay Prior Year</v>
      </c>
      <c r="D74" s="408"/>
      <c r="E74" s="228"/>
      <c r="F74" s="53"/>
      <c r="G74" s="53"/>
      <c r="H74" s="54"/>
      <c r="I74" s="14"/>
      <c r="J74" s="1"/>
      <c r="K74" s="9"/>
      <c r="L74" s="2"/>
      <c r="M74" s="8"/>
      <c r="N74" s="6"/>
      <c r="Q74" s="1"/>
      <c r="R74" s="1"/>
      <c r="S74" s="12"/>
      <c r="T74" s="3"/>
      <c r="U74" s="13"/>
      <c r="V74" s="13"/>
      <c r="W74" s="1"/>
    </row>
    <row r="75" spans="1:26" ht="15.75" customHeight="1" thickBot="1" x14ac:dyDescent="0.35">
      <c r="A75" s="5"/>
      <c r="B75" s="51"/>
      <c r="C75" s="407" t="str">
        <f>IF(E68="","Gross Pay Prior Year",CONCATENATE("Gross Pay ",YEAR(E68)-2))</f>
        <v>Gross Pay Prior Year</v>
      </c>
      <c r="D75" s="408"/>
      <c r="E75" s="231"/>
      <c r="F75" s="53"/>
      <c r="G75" s="53"/>
      <c r="H75" s="54"/>
      <c r="I75" s="14"/>
      <c r="J75" s="1"/>
      <c r="K75" s="10"/>
      <c r="L75" s="2"/>
      <c r="M75" s="8"/>
      <c r="N75" s="6"/>
      <c r="Q75" s="1"/>
      <c r="R75" s="1"/>
      <c r="S75" s="12"/>
      <c r="T75" s="3"/>
      <c r="U75" s="13"/>
      <c r="V75" s="13"/>
      <c r="W75" s="1"/>
    </row>
    <row r="76" spans="1:26" ht="7.5" customHeight="1" x14ac:dyDescent="0.3">
      <c r="A76" s="5"/>
      <c r="B76" s="5"/>
      <c r="C76" s="52"/>
      <c r="D76" s="52"/>
      <c r="E76" s="53"/>
      <c r="F76" s="53"/>
      <c r="G76" s="53"/>
      <c r="H76" s="54"/>
      <c r="I76" s="14"/>
      <c r="J76" s="1"/>
      <c r="K76" s="10"/>
      <c r="L76" s="2"/>
      <c r="M76" s="8"/>
      <c r="N76" s="6"/>
      <c r="Q76" s="1"/>
      <c r="R76" s="1"/>
      <c r="S76" s="12"/>
      <c r="T76" s="3"/>
      <c r="U76" s="13"/>
      <c r="V76" s="13"/>
      <c r="W76" s="1"/>
    </row>
    <row r="77" spans="1:26" ht="24" customHeight="1" x14ac:dyDescent="0.3">
      <c r="A77" s="5"/>
      <c r="B77" s="5"/>
      <c r="C77" s="413" t="str">
        <f>IF(D57="VOE", IF(SUM(E69:E72)=E73, "", "Base Pay + Overtime + Commissions/Tips do not add to the Gross Pay (Current Year).  Please correct the numbers or explain the difference."), "")</f>
        <v/>
      </c>
      <c r="D77" s="413"/>
      <c r="E77" s="413"/>
      <c r="F77" s="413"/>
      <c r="G77" s="413"/>
      <c r="H77" s="413"/>
      <c r="I77" s="14"/>
      <c r="J77" s="1"/>
      <c r="K77" s="9"/>
      <c r="L77" s="2"/>
      <c r="M77" s="8"/>
    </row>
    <row r="78" spans="1:26" ht="15.75" customHeight="1" thickBot="1" x14ac:dyDescent="0.35">
      <c r="A78" s="5"/>
      <c r="C78" s="393"/>
      <c r="D78" s="393"/>
      <c r="G78" s="114" t="s">
        <v>6</v>
      </c>
      <c r="H78" s="115">
        <f>IF(OR(C87 = "", D87="", E87=""), IF(OR(C86 = "", D86 = "", E86 = ""), (E85-C85)/2, (E86-C86)/2), (E87-C87)/2)</f>
        <v>0</v>
      </c>
      <c r="I78" s="14"/>
      <c r="J78" s="1"/>
      <c r="K78" s="9"/>
      <c r="L78" s="2"/>
      <c r="M78" s="8"/>
    </row>
    <row r="79" spans="1:26" ht="16.5" customHeight="1" thickBot="1" x14ac:dyDescent="0.35">
      <c r="A79" s="5"/>
      <c r="B79" s="307" t="s">
        <v>14</v>
      </c>
      <c r="C79" s="394" t="s">
        <v>109</v>
      </c>
      <c r="D79" s="395"/>
      <c r="E79" s="205"/>
      <c r="F79" s="396" t="s">
        <v>51</v>
      </c>
      <c r="G79" s="397"/>
      <c r="H79" s="58" t="str">
        <f>IF(OR(H78="", H78 = 0, H78&gt;31), "", IF(H78 &gt;20, "Monthly", IF(H78&gt;14, "Semi-Monthly", IF(H78&gt;9, "Bi-Weekly", "Weekly"))))</f>
        <v/>
      </c>
      <c r="I79" s="14"/>
      <c r="J79" s="1"/>
      <c r="K79" s="9"/>
      <c r="L79" s="2"/>
      <c r="M79" s="8"/>
    </row>
    <row r="80" spans="1:26" ht="7.5" customHeight="1" thickTop="1" x14ac:dyDescent="0.3">
      <c r="A80" s="5"/>
      <c r="B80" s="55"/>
      <c r="C80" s="56"/>
      <c r="D80" s="56"/>
      <c r="E80" s="56"/>
      <c r="F80" s="337"/>
      <c r="G80" s="338"/>
      <c r="H80" s="58"/>
      <c r="I80" s="14"/>
      <c r="J80" s="1"/>
      <c r="K80" s="9"/>
      <c r="L80" s="2"/>
      <c r="M80" s="8"/>
    </row>
    <row r="81" spans="1:14" ht="15.75" customHeight="1" x14ac:dyDescent="0.3">
      <c r="A81" s="5"/>
      <c r="B81" s="5"/>
      <c r="C81" s="398" t="str">
        <f>IF(D57="Pay Stubs",IF(H55&lt;&gt;"",IF(OR(H55="Semi-Monthly",H55="Monthly"),"Enter number of Pay Periods to Date", IF(F81&gt;0,"Payroll Frequency changed, delete value in F81", "")),""), "")</f>
        <v/>
      </c>
      <c r="D81" s="398"/>
      <c r="E81" s="398"/>
      <c r="F81" s="82"/>
      <c r="G81" s="221">
        <f>IF(C81 = "Enter number of Pay Periods to Date", 50, 0)</f>
        <v>0</v>
      </c>
      <c r="H81" s="58"/>
      <c r="I81" s="14"/>
      <c r="J81" s="1"/>
      <c r="K81" s="9"/>
      <c r="L81" s="2"/>
      <c r="M81" s="8"/>
    </row>
    <row r="82" spans="1:14" ht="15.75" customHeight="1" x14ac:dyDescent="0.3">
      <c r="A82" s="5"/>
      <c r="B82" s="16"/>
      <c r="C82" s="399" t="str">
        <f xml:space="preserve"> IF(AND(OR(G93="", G93 = 0), OR(H93="", H93=0)), "", IF(H78&gt;31, "Pay stubs do not appear to be consecutive based on dates entered.", IF(OR( E86 &lt; C86, E86 &lt;D86, E87 &lt; C87, E87 &lt;D87), "Pay Stubs may be out of order.  Please check dates.",IF(H79 = "", "", IF(E79 = H79, "", "If Payroll Frequency selected does not equal Recommended please provide an explanation.")))))</f>
        <v/>
      </c>
      <c r="D82" s="399"/>
      <c r="E82" s="399"/>
      <c r="F82" s="399"/>
      <c r="G82" s="399"/>
      <c r="H82" s="399"/>
      <c r="I82" s="14"/>
      <c r="J82" s="1"/>
      <c r="K82" s="9"/>
      <c r="L82" s="2"/>
      <c r="M82" s="8"/>
    </row>
    <row r="83" spans="1:14" ht="7.5" customHeight="1" x14ac:dyDescent="0.3">
      <c r="A83" s="5"/>
      <c r="B83" s="5"/>
      <c r="C83" s="60"/>
      <c r="D83" s="14"/>
      <c r="E83" s="14"/>
      <c r="F83" s="14"/>
      <c r="G83" s="14"/>
      <c r="H83" s="14"/>
      <c r="I83" s="14"/>
      <c r="J83" s="1"/>
      <c r="K83" s="9"/>
      <c r="L83" s="2"/>
      <c r="M83" s="2"/>
    </row>
    <row r="84" spans="1:14" ht="24" customHeight="1" thickBot="1" x14ac:dyDescent="0.35">
      <c r="A84" s="5"/>
      <c r="B84" s="61"/>
      <c r="C84" s="64" t="s">
        <v>225</v>
      </c>
      <c r="D84" s="64" t="s">
        <v>64</v>
      </c>
      <c r="E84" s="64" t="s">
        <v>224</v>
      </c>
      <c r="F84" s="63" t="s">
        <v>50</v>
      </c>
      <c r="G84" s="64" t="s">
        <v>49</v>
      </c>
      <c r="H84" s="64" t="s">
        <v>48</v>
      </c>
      <c r="I84" s="5"/>
      <c r="L84"/>
      <c r="M84"/>
    </row>
    <row r="85" spans="1:14" ht="15.75" customHeight="1" x14ac:dyDescent="0.3">
      <c r="A85" s="5"/>
      <c r="B85" s="340" t="s">
        <v>94</v>
      </c>
      <c r="C85" s="248"/>
      <c r="D85" s="220"/>
      <c r="E85" s="249"/>
      <c r="F85" s="400" t="str">
        <f>IF(D57 = "Pay Stubs", IF(AND(H55 &lt;&gt; "", F59 &lt;&gt; ""), IF(H55 = "Annual", "1 pay check to date", IF(OR(H55="Semi-Monthly", H55 = "Monthly"), "", IF(E79 = "", "",CONCATENATE(G57," pay checks to date")))), ""), "")</f>
        <v/>
      </c>
      <c r="G85" s="403" t="str">
        <f>IF(D57 = "Pay Stubs", IF(G89 = "Hourly Pay Rate", IF((C88+D88+E88)/3&gt;VLOOKUP(H55,PayPeriods,6,FALSE),CONCATENATE("Average hours &gt; ", ROUND(VLOOKUP(H55, PayPeriods, 6, FALSE),2), " (Standard Work Hours in Year / Pay Periods in Year); ", ROUND(VLOOKUP(H55, PayPeriods, 6, FALSE),2), " hours used to calculate base pay."), ""), ""), "")</f>
        <v/>
      </c>
      <c r="H85" s="404"/>
      <c r="I85" s="65"/>
      <c r="L85"/>
      <c r="M85"/>
    </row>
    <row r="86" spans="1:14" ht="15.75" customHeight="1" x14ac:dyDescent="0.3">
      <c r="A86" s="5"/>
      <c r="B86" s="340" t="s">
        <v>95</v>
      </c>
      <c r="C86" s="250"/>
      <c r="D86" s="251"/>
      <c r="E86" s="252"/>
      <c r="F86" s="401"/>
      <c r="G86" s="405"/>
      <c r="H86" s="406"/>
      <c r="I86" s="74"/>
      <c r="L86"/>
      <c r="M86"/>
    </row>
    <row r="87" spans="1:14" ht="15.75" customHeight="1" x14ac:dyDescent="0.3">
      <c r="A87" s="5"/>
      <c r="B87" s="206" t="s">
        <v>96</v>
      </c>
      <c r="C87" s="250"/>
      <c r="D87" s="251"/>
      <c r="E87" s="253"/>
      <c r="F87" s="401"/>
      <c r="G87" s="405"/>
      <c r="H87" s="406"/>
      <c r="I87" s="65"/>
      <c r="L87"/>
      <c r="M87"/>
    </row>
    <row r="88" spans="1:14" ht="15.75" customHeight="1" thickBot="1" x14ac:dyDescent="0.35">
      <c r="A88" s="5"/>
      <c r="B88" s="207" t="s">
        <v>97</v>
      </c>
      <c r="C88" s="239"/>
      <c r="D88" s="240"/>
      <c r="E88" s="241"/>
      <c r="F88" s="402"/>
      <c r="G88" s="405"/>
      <c r="H88" s="406"/>
      <c r="I88" s="65"/>
      <c r="L88"/>
      <c r="M88"/>
    </row>
    <row r="89" spans="1:14" ht="15.75" customHeight="1" thickBot="1" x14ac:dyDescent="0.35">
      <c r="A89" s="5"/>
      <c r="B89" s="208" t="s">
        <v>24</v>
      </c>
      <c r="C89" s="178"/>
      <c r="D89" s="242"/>
      <c r="E89" s="243"/>
      <c r="F89" s="212" t="s">
        <v>83</v>
      </c>
      <c r="G89" s="391"/>
      <c r="H89" s="392"/>
      <c r="I89" s="65"/>
      <c r="L89"/>
      <c r="M89"/>
    </row>
    <row r="90" spans="1:14" ht="15.75" customHeight="1" x14ac:dyDescent="0.3">
      <c r="A90" s="5"/>
      <c r="B90" s="209" t="s">
        <v>7</v>
      </c>
      <c r="C90" s="178"/>
      <c r="D90" s="242"/>
      <c r="E90" s="243"/>
      <c r="F90" s="244"/>
      <c r="G90" s="210" t="str">
        <f>IF(OR(E79 = "", G89 = ""), "", IF(AND(E86="", E87 = ""), "", IF(D57 = "Pay Stubs", IF(G89 = "Hourly Pay Rate", H60*E89*(VLOOKUP(H55,PayPeriods,3,FALSE)),E89*VLOOKUP(G89, PayRates, 2, FALSE)), "")))</f>
        <v/>
      </c>
      <c r="H90" s="79"/>
      <c r="I90" s="65"/>
      <c r="L90"/>
      <c r="M90"/>
    </row>
    <row r="91" spans="1:14" ht="15.75" customHeight="1" x14ac:dyDescent="0.3">
      <c r="A91" s="5"/>
      <c r="B91" s="208" t="s">
        <v>13</v>
      </c>
      <c r="C91" s="178"/>
      <c r="D91" s="242"/>
      <c r="E91" s="243"/>
      <c r="F91" s="228"/>
      <c r="G91" s="211" t="str">
        <f>IF(E79="","",IF(AND(E86="",E87=""),"",IF(D57&lt;&gt;"Pay Stubs","", IF(YEAR(D59)=YEAR(E59), IF(OR(F91="", F91 = 0), (SUM(C91:E91)/3)*VLOOKUP(H55, PayPeriods, 3, FALSE), (F91/H59)*260), IF(J57=0,0,IF(OR(F91="", F91 = 0), SUM(C91:E91)/3*VLOOKUP(H55, PayPeriods, 3, FALSE), (F91/J57)*VLOOKUP(H55,PayPeriods,3,FALSE)))))))</f>
        <v/>
      </c>
      <c r="H91" s="49"/>
      <c r="I91" s="65"/>
      <c r="L91"/>
      <c r="M91"/>
    </row>
    <row r="92" spans="1:14" ht="15.75" customHeight="1" x14ac:dyDescent="0.3">
      <c r="A92" s="5"/>
      <c r="B92" s="208" t="s">
        <v>30</v>
      </c>
      <c r="C92" s="178"/>
      <c r="D92" s="242"/>
      <c r="E92" s="243"/>
      <c r="F92" s="228"/>
      <c r="G92" s="4" t="str">
        <f>IF(E79="","",IF(AND(E86="",E87=""),"",IF(D57&lt;&gt;"Pay Stubs","", IF(YEAR(D59)=YEAR(E59), IF(OR(F92="", F92 = 0), (SUM(C92:E92)/3)*VLOOKUP(H55, PayPeriods, 3, FALSE), (F92/H59)*260), IF(J57=0,0,IF(OR(F92="", F92 = 0), SUM(C92:E92)/3*VLOOKUP(H55, PayPeriods, 3, FALSE), (F92/J57)*VLOOKUP(H55,PayPeriods,3,FALSE)))))))</f>
        <v/>
      </c>
      <c r="H92" s="49"/>
      <c r="I92" s="65"/>
      <c r="L92"/>
      <c r="M92"/>
    </row>
    <row r="93" spans="1:14" ht="15.75" customHeight="1" thickBot="1" x14ac:dyDescent="0.35">
      <c r="A93" s="5"/>
      <c r="B93" s="340" t="s">
        <v>98</v>
      </c>
      <c r="C93" s="245">
        <f>C90+C91+C92</f>
        <v>0</v>
      </c>
      <c r="D93" s="246">
        <f t="shared" ref="D93:E93" si="2">D90+D91+D92</f>
        <v>0</v>
      </c>
      <c r="E93" s="247">
        <f t="shared" si="2"/>
        <v>0</v>
      </c>
      <c r="F93" s="269"/>
      <c r="G93" s="211" t="str">
        <f>IF(E79 = "", "", IF(AND(E86 = "", E87=""), "", IF(D57 = "Pay Stubs", SUM(G90:G92), "")))</f>
        <v/>
      </c>
      <c r="H93" s="46" t="str">
        <f>IF(E79= "", "", IF(AND(E86="", E87 = ""), "", IF(D57 = "Pay Stubs", IF(YEAR(D59) = YEAR(F59), (F93/H59) *260, IF(J57 = 0, 0, (F93/J57)*VLOOKUP(H55,PayPeriods,3,FALSE))), "")))</f>
        <v/>
      </c>
      <c r="I93" s="65"/>
      <c r="J93" s="9"/>
      <c r="L93"/>
      <c r="M93"/>
    </row>
    <row r="94" spans="1:14" ht="7.5" customHeight="1" x14ac:dyDescent="0.3">
      <c r="A94" s="5"/>
      <c r="B94" s="15"/>
      <c r="C94" s="53"/>
      <c r="D94" s="53"/>
      <c r="E94" s="53"/>
      <c r="F94" s="53"/>
      <c r="G94" s="53"/>
      <c r="H94" s="53"/>
      <c r="I94" s="65"/>
      <c r="L94"/>
      <c r="M94"/>
    </row>
    <row r="95" spans="1:14" ht="14.25" customHeight="1" x14ac:dyDescent="0.3">
      <c r="A95" s="5"/>
      <c r="B95" s="66" t="str">
        <f>IF(D57 = "VOE", "", IF(SUM(F90:F92) = 0, "",IF(SUM(F90:F92) = F93, "", "Year to Date Base pay, Overtime and Other income do not add to the Gross Wages, please correct or explain.")))</f>
        <v/>
      </c>
      <c r="C95" s="5"/>
      <c r="D95" s="5"/>
      <c r="E95" s="29"/>
      <c r="F95" s="14"/>
      <c r="G95" s="14"/>
      <c r="H95" s="14"/>
      <c r="I95" s="14"/>
      <c r="J95" s="1"/>
      <c r="K95" s="1"/>
      <c r="L95" s="1"/>
      <c r="M95" s="1"/>
      <c r="N95" s="1"/>
    </row>
    <row r="96" spans="1:14" ht="14.25" customHeight="1" x14ac:dyDescent="0.3">
      <c r="A96" s="5"/>
      <c r="B96" s="66" t="str">
        <f>IF(D57 = "VOE", "", IF(F93 &lt; E93, "Year to Date Gross Wages must be greater than or equal to the last pay stub", ""))</f>
        <v/>
      </c>
      <c r="C96" s="5"/>
      <c r="D96" s="5"/>
      <c r="E96" s="14"/>
      <c r="F96" s="14"/>
      <c r="G96" s="14"/>
      <c r="H96" s="14"/>
      <c r="I96" s="14"/>
      <c r="J96" s="1"/>
      <c r="K96" s="1"/>
      <c r="L96" s="1"/>
      <c r="M96" s="1"/>
      <c r="N96" s="1"/>
    </row>
    <row r="97" spans="1:14" ht="16.5" customHeight="1" x14ac:dyDescent="0.3">
      <c r="A97" s="5"/>
      <c r="B97" s="5"/>
      <c r="C97" s="66"/>
      <c r="D97" s="5"/>
      <c r="E97" s="14"/>
      <c r="F97" s="14"/>
      <c r="G97" s="14"/>
      <c r="H97" s="14"/>
      <c r="I97" s="14"/>
      <c r="J97" s="1"/>
      <c r="K97" s="1"/>
      <c r="L97" s="1"/>
      <c r="M97" s="1"/>
      <c r="N97" s="1"/>
    </row>
    <row r="98" spans="1:14" ht="15.75" customHeight="1" x14ac:dyDescent="0.3">
      <c r="A98" s="5"/>
      <c r="B98" s="67" t="str">
        <f xml:space="preserve"> IF(AND(B99 = "", B100 = ""), "", "If Regular Base Hours and/or Base Pay Rate are not provided on the check stubs, enter the numbers calculated below.")</f>
        <v/>
      </c>
      <c r="C98" s="66"/>
      <c r="D98" s="5"/>
      <c r="E98" s="14"/>
      <c r="F98" s="14"/>
      <c r="G98" s="14"/>
      <c r="H98" s="14"/>
      <c r="I98" s="14"/>
      <c r="J98" s="1"/>
      <c r="K98" s="1"/>
      <c r="L98" s="1"/>
      <c r="M98" s="1"/>
      <c r="N98" s="1"/>
    </row>
    <row r="99" spans="1:14" x14ac:dyDescent="0.3">
      <c r="A99" s="5"/>
      <c r="B99" s="68" t="str">
        <f>IF(D57 = "Pay Stubs", IF(G89 = "Hourly Pay Rate", IF(AND(C99="", D99 = "", E99 = ""), "","Hours Calculator"), ""), "")</f>
        <v/>
      </c>
      <c r="C99" s="69" t="str">
        <f>IF(D57 = "Pay Stubs", IF(G89 = "Hourly Pay Rate", IF(C89 = "", "",C90/C89), ""), "")</f>
        <v/>
      </c>
      <c r="D99" s="69" t="str">
        <f>IF(D57 = "Pay Stubs", IF(G89 = "Hourly Pay Rate", IF(D89 = "", "", D90/D89), ""), "")</f>
        <v/>
      </c>
      <c r="E99" s="69" t="str">
        <f>IF(D57 = "Pay Stubs", IF(G89 = "Hourly Pay Rate", IF(E89 = "", "", E90/E89), ""), "")</f>
        <v/>
      </c>
      <c r="F99" s="14"/>
      <c r="G99" s="70"/>
      <c r="H99" s="5"/>
      <c r="I99" s="14"/>
      <c r="J99" s="1"/>
      <c r="K99" s="1"/>
      <c r="L99" s="2"/>
      <c r="M99" s="2"/>
    </row>
    <row r="100" spans="1:14" x14ac:dyDescent="0.3">
      <c r="A100" s="5"/>
      <c r="B100" s="68" t="str">
        <f>IF(D57 = "Pay Stubs", IF(G89 = "Hourly Pay Rate", IF(AND(C100="", D100 = "", E100 = ""), "","Rate Calculator"), ""), "")</f>
        <v/>
      </c>
      <c r="C100" s="98" t="str">
        <f>IF(D57 = "Pay Stubs", IF(G89="Hourly Pay Rate", IF(OR(C88 = "",C88 = 0), "", C90/C88),""), "")</f>
        <v/>
      </c>
      <c r="D100" s="98" t="str">
        <f>IF(D57="Pay Stubs",IF(G89="Hourly Pay Rate",IF(OR(D88="", D88 = 0),"",D90/D88), ""),"")</f>
        <v/>
      </c>
      <c r="E100" s="98" t="str">
        <f>IF(D57 = "Pay Stubs", IF(G89="Hourly Pay Rate", IF(OR(E88 = "",E88 = 0), "", E90/E88), ""), "")</f>
        <v/>
      </c>
      <c r="F100" s="5"/>
      <c r="G100" s="70"/>
      <c r="H100" s="5"/>
      <c r="I100" s="14"/>
      <c r="J100" s="1"/>
      <c r="K100" s="1"/>
      <c r="L100" s="2"/>
      <c r="M100" s="2"/>
    </row>
    <row r="101" spans="1:14" x14ac:dyDescent="0.3">
      <c r="A101" s="5"/>
      <c r="B101" s="14"/>
      <c r="C101" s="14"/>
      <c r="D101" s="14"/>
      <c r="E101" s="14"/>
      <c r="F101" s="14"/>
      <c r="G101" s="5"/>
      <c r="H101" s="17"/>
      <c r="I101" s="14"/>
      <c r="J101" s="1"/>
      <c r="K101" s="1"/>
      <c r="L101" s="2"/>
      <c r="M101" s="2"/>
    </row>
    <row r="102" spans="1:14" ht="15" customHeight="1" x14ac:dyDescent="0.3">
      <c r="A102" s="5"/>
      <c r="B102" s="5"/>
      <c r="C102" s="5"/>
      <c r="D102" s="5"/>
      <c r="E102" s="5"/>
      <c r="F102" s="5"/>
      <c r="G102" s="5"/>
      <c r="H102" s="5"/>
      <c r="I102" s="5"/>
      <c r="J102" s="1"/>
      <c r="K102" s="1"/>
      <c r="L102" s="2"/>
      <c r="M102" s="2"/>
    </row>
    <row r="103" spans="1:14" ht="14.25" customHeight="1" thickBot="1" x14ac:dyDescent="0.35">
      <c r="A103" s="5"/>
      <c r="B103" s="303" t="s">
        <v>57</v>
      </c>
      <c r="C103" s="304"/>
      <c r="D103" s="303" t="str">
        <f>E5</f>
        <v>Name not entered on Household Summary</v>
      </c>
      <c r="E103" s="304"/>
      <c r="F103" s="304"/>
      <c r="G103" s="304"/>
      <c r="H103" s="305" t="s">
        <v>110</v>
      </c>
      <c r="I103" s="14"/>
      <c r="J103" s="1"/>
      <c r="K103" s="1"/>
      <c r="L103" s="2"/>
      <c r="M103" s="2"/>
    </row>
    <row r="104" spans="1:14" ht="12" customHeight="1" thickTop="1" thickBot="1" x14ac:dyDescent="0.35">
      <c r="A104" s="5"/>
      <c r="B104" s="5"/>
      <c r="C104" s="14"/>
      <c r="D104" s="5"/>
      <c r="E104" s="5"/>
      <c r="F104" s="5"/>
      <c r="G104" s="5"/>
      <c r="H104" s="5"/>
      <c r="I104" s="5"/>
      <c r="J104" s="1"/>
      <c r="K104" s="1"/>
      <c r="L104" s="2"/>
      <c r="M104" s="2"/>
    </row>
    <row r="105" spans="1:14" ht="16.2" thickBot="1" x14ac:dyDescent="0.35">
      <c r="A105" s="5"/>
      <c r="B105" s="16" t="s">
        <v>28</v>
      </c>
      <c r="C105" s="14" t="s">
        <v>5</v>
      </c>
      <c r="D105" s="427"/>
      <c r="E105" s="428"/>
      <c r="F105" s="428"/>
      <c r="G105" s="429"/>
      <c r="H105" s="281" t="str">
        <f>IF(D107="VOE", E117, IF(D107 = "Pay Stubs", E129, ""))</f>
        <v/>
      </c>
      <c r="I105" s="270"/>
      <c r="J105" s="271"/>
      <c r="K105" s="1"/>
      <c r="L105" s="2"/>
      <c r="M105" s="2"/>
    </row>
    <row r="106" spans="1:14" ht="7.5" customHeight="1" thickBot="1" x14ac:dyDescent="0.35">
      <c r="A106" s="5"/>
      <c r="B106" s="16"/>
      <c r="C106" s="14"/>
      <c r="D106" s="31"/>
      <c r="E106" s="119"/>
      <c r="F106" s="119"/>
      <c r="G106" s="111" t="s">
        <v>67</v>
      </c>
      <c r="H106" s="274" t="s">
        <v>59</v>
      </c>
      <c r="I106" s="272"/>
      <c r="J106" s="273"/>
      <c r="K106" s="1"/>
      <c r="L106" s="2"/>
      <c r="M106" s="2"/>
    </row>
    <row r="107" spans="1:14" ht="16.2" thickBot="1" x14ac:dyDescent="0.35">
      <c r="A107" s="5"/>
      <c r="B107" s="16"/>
      <c r="C107" s="129" t="s">
        <v>33</v>
      </c>
      <c r="D107" s="193"/>
      <c r="E107" s="217">
        <f>IF(OR(D107="",D109=""),0,1)</f>
        <v>0</v>
      </c>
      <c r="F107" s="116"/>
      <c r="G107" s="275" t="str">
        <f>IFERROR(IF(OR(H105 = "Monthly", H105="Semi-Monthly"), IF(D107="VOE", H118, IF(D107 = "Pay Stubs", F131, "")), ROUNDUP(H107,0)),"")</f>
        <v/>
      </c>
      <c r="H107" s="276" t="str">
        <f>IFERROR(G109/(VLOOKUP(H105, PayPeriods, 2, FALSE)),"")</f>
        <v/>
      </c>
      <c r="I107" s="277"/>
      <c r="J107" s="278" t="str">
        <f>IFERROR(IF(AND(H105="Bi-Weekly",G107&gt;26),26,IF(AND(H105="Bi-Weekly",G107&lt;=26),G107,IF(AND(H105="Semi-Monthly",G107&gt;24),24,IF(AND(H105="Weekly",G107&gt;52),52,IF(AND(H105="Weekly",G107&lt;=52),G107,G107))))),"")</f>
        <v/>
      </c>
      <c r="K107" s="1"/>
      <c r="L107" s="2"/>
      <c r="M107" s="2"/>
    </row>
    <row r="108" spans="1:14" ht="7.5" customHeight="1" thickBot="1" x14ac:dyDescent="0.35">
      <c r="A108" s="5"/>
      <c r="B108" s="16"/>
      <c r="C108" s="14"/>
      <c r="D108" s="32"/>
      <c r="E108" s="116"/>
      <c r="F108" s="111" t="s">
        <v>19</v>
      </c>
      <c r="G108" s="279" t="s">
        <v>69</v>
      </c>
      <c r="H108" s="280" t="s">
        <v>66</v>
      </c>
      <c r="I108" s="277"/>
      <c r="J108" s="278"/>
      <c r="K108" s="1"/>
      <c r="L108" s="2"/>
      <c r="M108" s="2"/>
    </row>
    <row r="109" spans="1:14" ht="16.2" thickBot="1" x14ac:dyDescent="0.35">
      <c r="A109" s="5"/>
      <c r="B109" s="5"/>
      <c r="C109" s="130" t="s">
        <v>0</v>
      </c>
      <c r="D109" s="238"/>
      <c r="E109" s="354" t="e">
        <f>CONCATENATE("1/1/",YEAR(F109))</f>
        <v>#VALUE!</v>
      </c>
      <c r="F109" s="115" t="str">
        <f>IF(D107 = "VOE", E118, IF(D107 = "Pay Stubs", IF(OR(C137 = "", D137="",E137 = ""), IF(OR(C136 = "",D136="", E136=""), "", E136), E137),""))</f>
        <v/>
      </c>
      <c r="G109" s="281" t="str">
        <f>IFERROR(IF(YEAR(D109) = YEAR(F109), F109-D109+1,F109-E109+1),"")</f>
        <v/>
      </c>
      <c r="H109" s="281" t="str">
        <f>IFERROR(ROUNDUP(G109*(5/7), 0),"")</f>
        <v/>
      </c>
      <c r="I109" s="282"/>
      <c r="J109" s="278"/>
      <c r="K109" s="1"/>
      <c r="L109" s="97"/>
      <c r="M109" s="2"/>
    </row>
    <row r="110" spans="1:14" ht="13.5" customHeight="1" thickBot="1" x14ac:dyDescent="0.35">
      <c r="A110" s="5"/>
      <c r="B110" s="34"/>
      <c r="C110" s="35"/>
      <c r="D110" s="36"/>
      <c r="E110" s="117"/>
      <c r="F110" s="117"/>
      <c r="G110" s="112" t="s">
        <v>68</v>
      </c>
      <c r="H110" s="118" t="str">
        <f>IF(D107 = "VOE", IF(E115&gt;VLOOKUP(H105, PayPeriods, 6, FALSE), VLOOKUP(H105, PayPeriods, 6, FALSE), E115),IF(D107="Pay Stubs", IF((C138+D138+E138)/3 &gt; VLOOKUP(H105, PayPeriods, 6, FALSE), VLOOKUP(H105, PayPeriods, 6, FALSE), (C138+D138+E138)/3), ""))</f>
        <v/>
      </c>
      <c r="I110" s="14"/>
      <c r="K110" s="1"/>
      <c r="L110" s="2"/>
      <c r="M110" s="2"/>
    </row>
    <row r="111" spans="1:14" ht="13.5" customHeight="1" thickTop="1" x14ac:dyDescent="0.3">
      <c r="A111" s="5"/>
      <c r="B111" s="5"/>
      <c r="C111" s="33"/>
      <c r="D111" s="37"/>
      <c r="E111" s="38"/>
      <c r="F111" s="38"/>
      <c r="G111" s="33"/>
      <c r="H111" s="39"/>
      <c r="I111" s="14"/>
      <c r="K111" s="1"/>
      <c r="L111" s="2"/>
      <c r="M111" s="2"/>
    </row>
    <row r="112" spans="1:14" ht="15.75" customHeight="1" thickBot="1" x14ac:dyDescent="0.35">
      <c r="A112" s="5"/>
      <c r="B112" s="306" t="s">
        <v>8</v>
      </c>
      <c r="C112" s="430" t="s">
        <v>35</v>
      </c>
      <c r="D112" s="430"/>
      <c r="E112" s="430"/>
      <c r="F112" s="430"/>
      <c r="G112" s="430"/>
      <c r="H112" s="430"/>
      <c r="I112" s="14"/>
      <c r="K112" s="1"/>
      <c r="L112" s="2"/>
      <c r="M112" s="2"/>
    </row>
    <row r="113" spans="1:13" ht="7.5" customHeight="1" thickTop="1" x14ac:dyDescent="0.3">
      <c r="A113" s="5"/>
      <c r="B113" s="40"/>
      <c r="C113" s="41"/>
      <c r="D113" s="37"/>
      <c r="E113" s="42"/>
      <c r="F113" s="42"/>
      <c r="G113" s="33"/>
      <c r="H113" s="33"/>
      <c r="I113" s="14"/>
      <c r="K113" s="1"/>
      <c r="L113" s="2"/>
      <c r="M113" s="2"/>
    </row>
    <row r="114" spans="1:13" ht="24.6" thickBot="1" x14ac:dyDescent="0.35">
      <c r="A114" s="5"/>
      <c r="B114" s="40"/>
      <c r="C114" s="43"/>
      <c r="D114" s="43"/>
      <c r="E114" s="199" t="s">
        <v>34</v>
      </c>
      <c r="F114" s="75" t="s">
        <v>47</v>
      </c>
      <c r="G114" s="76" t="s">
        <v>46</v>
      </c>
      <c r="H114" s="75" t="s">
        <v>48</v>
      </c>
      <c r="I114" s="44"/>
      <c r="K114" s="1"/>
      <c r="L114" s="2"/>
      <c r="M114" s="2"/>
    </row>
    <row r="115" spans="1:13" ht="16.2" thickBot="1" x14ac:dyDescent="0.35">
      <c r="A115" s="5"/>
      <c r="B115" s="5"/>
      <c r="C115" s="414" t="s">
        <v>31</v>
      </c>
      <c r="D115" s="415"/>
      <c r="E115" s="200"/>
      <c r="F115" s="194"/>
      <c r="G115" s="203"/>
      <c r="H115" s="204"/>
      <c r="I115" s="52"/>
      <c r="K115" s="1"/>
      <c r="L115" s="2"/>
      <c r="M115" s="2"/>
    </row>
    <row r="116" spans="1:13" ht="16.2" thickBot="1" x14ac:dyDescent="0.35">
      <c r="A116" s="5"/>
      <c r="B116" s="416" t="str">
        <f>IF(D107 = "VOE", IF(G116 = "Hourly Pay Rate", IF(E115&gt;VLOOKUP(H105,PayPeriods,6,FALSE),CONCATENATE("    Average hours &gt; ", ROUND(VLOOKUP(H105, PayPeriods, 6, FALSE),2), " (Standard Work Hours in Year / Pay Periods in Year);  ", ROUND(VLOOKUP(H105, PayPeriods, 6, FALSE),2), " hours used."), ""), ""), "")</f>
        <v/>
      </c>
      <c r="C116" s="417" t="s">
        <v>24</v>
      </c>
      <c r="D116" s="418"/>
      <c r="E116" s="201"/>
      <c r="F116" s="195" t="s">
        <v>93</v>
      </c>
      <c r="G116" s="419"/>
      <c r="H116" s="420"/>
      <c r="I116" s="14"/>
      <c r="K116" s="1"/>
      <c r="L116" s="2"/>
      <c r="M116" s="2"/>
    </row>
    <row r="117" spans="1:13" x14ac:dyDescent="0.3">
      <c r="A117" s="5"/>
      <c r="B117" s="416"/>
      <c r="C117" s="414" t="s">
        <v>32</v>
      </c>
      <c r="D117" s="415"/>
      <c r="E117" s="202"/>
      <c r="F117" s="421" t="str">
        <f>IF(AND(E117 &lt;&gt; "Monthly", E117 &lt;&gt; "Semi-Monthly", H118&gt;0), "Payroll Frequency changed, delete value in H118", "")</f>
        <v/>
      </c>
      <c r="G117" s="422"/>
      <c r="H117" s="423"/>
      <c r="I117" s="52"/>
      <c r="K117" s="1"/>
      <c r="L117" s="2"/>
      <c r="M117" s="2"/>
    </row>
    <row r="118" spans="1:13" x14ac:dyDescent="0.3">
      <c r="A118" s="5"/>
      <c r="B118" s="416"/>
      <c r="C118" s="424" t="s">
        <v>19</v>
      </c>
      <c r="D118" s="425"/>
      <c r="E118" s="219"/>
      <c r="F118" s="426" t="str">
        <f>IF(D107 = "VOE", IF(H105 &lt;&gt; "", IF(H105 = "Annual", "1 pay period", IF(OR(E117="Semi-Monthly", E117 = "Monthly"), "Enter # of Pay Periods to Date", IF(E118 = "", "",CONCATENATE(J107," pay periods to date")))), ""), "")</f>
        <v/>
      </c>
      <c r="G118" s="426"/>
      <c r="H118" s="81"/>
      <c r="I118" s="113">
        <f>IF(F118 = "Enter # of Pay Periods to Date", 50, 0)</f>
        <v>0</v>
      </c>
      <c r="K118" s="1"/>
      <c r="L118" s="2"/>
      <c r="M118" s="2"/>
    </row>
    <row r="119" spans="1:13" x14ac:dyDescent="0.3">
      <c r="A119" s="5"/>
      <c r="B119" s="416"/>
      <c r="C119" s="407" t="s">
        <v>7</v>
      </c>
      <c r="D119" s="408"/>
      <c r="E119" s="228"/>
      <c r="F119" s="196" t="str">
        <f>IF(G119 = "", "", IF(G119 = 0, 0, G119/VLOOKUP(H105, PayPeriods, 3, FALSE)))</f>
        <v/>
      </c>
      <c r="G119" s="22" t="str">
        <f>IF(OR(G116="", E117 = "", E118=""), "", IF(D107="VOE",IF(G116="Hourly Pay Rate",H110*E116*VLOOKUP(H105, PayPeriods, 4, FALSE) *(VLOOKUP(H105,PayPeriods,3,FALSE)),E116*VLOOKUP(G116,PayRates,2,FALSE)),""))</f>
        <v/>
      </c>
      <c r="H119" s="79"/>
      <c r="I119" s="27"/>
      <c r="K119" s="1"/>
      <c r="L119" s="2"/>
      <c r="M119" s="2"/>
    </row>
    <row r="120" spans="1:13" ht="15.75" customHeight="1" x14ac:dyDescent="0.3">
      <c r="A120" s="5"/>
      <c r="B120" s="339"/>
      <c r="C120" s="407" t="s">
        <v>13</v>
      </c>
      <c r="D120" s="408"/>
      <c r="E120" s="229"/>
      <c r="F120" s="29" t="str">
        <f>IF(OR(G116="", E117 = "", E118=""), "", IF(D107="VOE",IF(YEAR(D109) = YEAR(E109), (E120/H109)*VLOOKUP(H105, PayPeriods, 5,FALSE), IF(G107 = 0, 0, E120/G107)), ""))</f>
        <v/>
      </c>
      <c r="G120" s="47" t="str">
        <f>IF(OR(G116="", E117 = "", E118=""), "", IF(D107= "VOE", IF(YEAR(D109) = YEAR(E109), (E120/H109)*VLOOKUP(H105, PayPeriods, 5, FALSE) * VLOOKUP(H105, PayPeriods, 3,FALSE), IF(G107 = 0, 0, (E120/G107)*VLOOKUP(H105, PayPeriods, 3, FALSE))), ""))</f>
        <v/>
      </c>
      <c r="H120" s="49"/>
      <c r="I120" s="27"/>
      <c r="K120" s="1"/>
      <c r="L120" s="2"/>
      <c r="M120" s="2"/>
    </row>
    <row r="121" spans="1:13" ht="15.75" customHeight="1" x14ac:dyDescent="0.3">
      <c r="A121" s="5"/>
      <c r="C121" s="409" t="s">
        <v>26</v>
      </c>
      <c r="D121" s="410"/>
      <c r="E121" s="230"/>
      <c r="F121" s="197"/>
      <c r="G121" s="172"/>
      <c r="H121" s="80"/>
      <c r="I121" s="29"/>
      <c r="K121" s="1"/>
      <c r="L121" s="2"/>
      <c r="M121" s="2"/>
    </row>
    <row r="122" spans="1:13" x14ac:dyDescent="0.3">
      <c r="A122" s="5"/>
      <c r="C122" s="411"/>
      <c r="D122" s="412"/>
      <c r="E122" s="201"/>
      <c r="F122" s="213" t="str">
        <f>IF(OR(G116="", E117 = "", E118=""), "", IF(D107="VOE", IF(YEAR(D109) = YEAR(E109), (E122/H109)*VLOOKUP(H105, PayPeriods, 5,FALSE), IF(G107 = 0, 0, E122/G107)),""))</f>
        <v/>
      </c>
      <c r="G122" s="4" t="str">
        <f>IF(OR(G116="", E117 = "", E118=""), "", IF(D107 = "VOE", IF(YEAR(D109) = YEAR(E109), (E122/H109)*VLOOKUP(H105, PayPeriods, 5, FALSE) * VLOOKUP(H105, PayPeriods, 3,FALSE), IF(G107 = 0, 0, E122/G107)*VLOOKUP(H105, PayPeriods, 3, FALSE)), ""))</f>
        <v/>
      </c>
      <c r="H122" s="79"/>
      <c r="I122" s="29"/>
      <c r="K122" s="1"/>
      <c r="L122" s="2"/>
      <c r="M122" s="2"/>
    </row>
    <row r="123" spans="1:13" x14ac:dyDescent="0.3">
      <c r="A123" s="5"/>
      <c r="C123" s="407" t="s">
        <v>36</v>
      </c>
      <c r="D123" s="408"/>
      <c r="E123" s="232">
        <f>E119+E120+E122</f>
        <v>0</v>
      </c>
      <c r="F123" s="198"/>
      <c r="G123" s="22" t="str">
        <f>IF(OR(G116="", E117 = "", E118=""), "", IF(D107 = "VOE", SUM(G119:G122),""))</f>
        <v/>
      </c>
      <c r="H123" s="50" t="str">
        <f>IF(OR(G116="",E117="",E118=""),"",IF(D107="VOE",IF(YEAR(D109) = YEAR(F109), (E123/H109) *260, IF(G107=0,0,(E123/G107)*VLOOKUP(H105,PayPeriods,3,FALSE))),""))</f>
        <v/>
      </c>
      <c r="I123" s="14"/>
      <c r="K123" s="1"/>
      <c r="L123" s="2"/>
      <c r="M123" s="2"/>
    </row>
    <row r="124" spans="1:13" x14ac:dyDescent="0.3">
      <c r="A124" s="5"/>
      <c r="C124" s="407" t="str">
        <f>IF(E118="","Gross Pay Prior Year",CONCATENATE("Gross Pay ",YEAR(E118)-1))</f>
        <v>Gross Pay Prior Year</v>
      </c>
      <c r="D124" s="408"/>
      <c r="E124" s="228"/>
      <c r="F124" s="53"/>
      <c r="G124" s="53"/>
      <c r="H124" s="54"/>
      <c r="I124" s="14"/>
      <c r="J124" s="1"/>
      <c r="K124" s="1"/>
      <c r="L124" s="2"/>
      <c r="M124" s="2"/>
    </row>
    <row r="125" spans="1:13" ht="16.2" thickBot="1" x14ac:dyDescent="0.35">
      <c r="A125" s="5"/>
      <c r="B125" s="51"/>
      <c r="C125" s="407" t="str">
        <f>IF(E118="","Gross Pay Prior Year",CONCATENATE("Gross Pay ",YEAR(E118)-2))</f>
        <v>Gross Pay Prior Year</v>
      </c>
      <c r="D125" s="408"/>
      <c r="E125" s="231"/>
      <c r="F125" s="53"/>
      <c r="G125" s="53"/>
      <c r="H125" s="54"/>
      <c r="I125" s="14"/>
      <c r="J125" s="1"/>
      <c r="K125" s="1"/>
      <c r="L125" s="2"/>
      <c r="M125" s="2"/>
    </row>
    <row r="126" spans="1:13" ht="7.5" customHeight="1" x14ac:dyDescent="0.3">
      <c r="A126" s="5"/>
      <c r="B126" s="5"/>
      <c r="C126" s="52"/>
      <c r="D126" s="52"/>
      <c r="E126" s="53"/>
      <c r="F126" s="53"/>
      <c r="G126" s="53"/>
      <c r="H126" s="54"/>
      <c r="I126" s="14"/>
      <c r="J126" s="1"/>
      <c r="K126" s="1"/>
      <c r="L126" s="2"/>
      <c r="M126" s="2"/>
    </row>
    <row r="127" spans="1:13" ht="24" customHeight="1" x14ac:dyDescent="0.3">
      <c r="A127" s="5"/>
      <c r="B127" s="5"/>
      <c r="C127" s="413" t="str">
        <f>IF(D107="VOE", IF(SUM(E119:E122)=E123, "", "Base Pay + Overtime + Commissions/Tips do not add to the Gross Pay (Current Year).  Please correct the numbers or explain the difference."), "")</f>
        <v/>
      </c>
      <c r="D127" s="413"/>
      <c r="E127" s="413"/>
      <c r="F127" s="413"/>
      <c r="G127" s="413"/>
      <c r="H127" s="413"/>
      <c r="I127" s="14"/>
      <c r="J127" s="1"/>
      <c r="K127" s="1"/>
      <c r="L127" s="2"/>
      <c r="M127" s="2"/>
    </row>
    <row r="128" spans="1:13" ht="16.2" thickBot="1" x14ac:dyDescent="0.35">
      <c r="A128" s="5"/>
      <c r="C128" s="393"/>
      <c r="D128" s="393"/>
      <c r="G128" s="114" t="s">
        <v>6</v>
      </c>
      <c r="H128" s="115">
        <f>IF(OR(C137 = "", D137="", E137=""), IF(OR(C136 = "", D136 = "", E136 = ""), (E135-C135)/2, (E136-C136)/2), (E137-C137)/2)</f>
        <v>0</v>
      </c>
      <c r="I128" s="14"/>
      <c r="J128" s="1"/>
      <c r="K128" s="1"/>
      <c r="L128" s="2"/>
      <c r="M128" s="2"/>
    </row>
    <row r="129" spans="1:13" ht="15.75" customHeight="1" thickBot="1" x14ac:dyDescent="0.35">
      <c r="A129" s="5"/>
      <c r="B129" s="307" t="s">
        <v>14</v>
      </c>
      <c r="C129" s="394" t="s">
        <v>109</v>
      </c>
      <c r="D129" s="395"/>
      <c r="E129" s="205"/>
      <c r="F129" s="396" t="s">
        <v>51</v>
      </c>
      <c r="G129" s="397"/>
      <c r="H129" s="58" t="str">
        <f>IF(OR(H128="", H128 = 0, H128&gt;31), "", IF(H128 &gt;20, "Monthly", IF(H128&gt;14, "Semi-Monthly", IF(H128&gt;9, "Bi-Weekly", "Weekly"))))</f>
        <v/>
      </c>
      <c r="I129" s="14"/>
      <c r="J129" s="1"/>
      <c r="K129" s="1"/>
      <c r="L129" s="2"/>
      <c r="M129" s="2"/>
    </row>
    <row r="130" spans="1:13" ht="7.5" customHeight="1" thickTop="1" x14ac:dyDescent="0.3">
      <c r="A130" s="5"/>
      <c r="B130" s="55"/>
      <c r="C130" s="56"/>
      <c r="D130" s="56"/>
      <c r="E130" s="56"/>
      <c r="F130" s="337"/>
      <c r="G130" s="338"/>
      <c r="H130" s="58"/>
      <c r="I130" s="14"/>
      <c r="J130" s="1"/>
      <c r="K130" s="1"/>
      <c r="L130" s="2"/>
      <c r="M130" s="2"/>
    </row>
    <row r="131" spans="1:13" x14ac:dyDescent="0.3">
      <c r="A131" s="5"/>
      <c r="B131" s="5"/>
      <c r="C131" s="398" t="str">
        <f>IF(D107="Pay Stubs",IF(H105&lt;&gt;"",IF(OR(H105="Semi-Monthly",H105="Monthly"),"Enter number of Pay Periods to Date", IF(F131&gt;0,"Payroll Frequency changed, delete value in F131", "")),""), "")</f>
        <v/>
      </c>
      <c r="D131" s="398"/>
      <c r="E131" s="398"/>
      <c r="F131" s="82"/>
      <c r="G131" s="221">
        <f>IF(C131 = "Enter number of Pay Periods to Date", 50, 0)</f>
        <v>0</v>
      </c>
      <c r="H131" s="58"/>
      <c r="I131" s="14"/>
      <c r="J131" s="1"/>
      <c r="K131" s="1"/>
      <c r="L131" s="2"/>
      <c r="M131" s="2"/>
    </row>
    <row r="132" spans="1:13" ht="15.75" customHeight="1" x14ac:dyDescent="0.3">
      <c r="A132" s="5"/>
      <c r="B132" s="16"/>
      <c r="C132" s="399" t="str">
        <f xml:space="preserve"> IF(AND(OR(G143="", G143 = 0), OR(H143="", H143=0)), "", IF(H128&gt;31, "Pay stubs do not appear to be consecutive based on dates entered.", IF(OR( E136 &lt; C136, E136 &lt;D136, E137 &lt; C137, E137 &lt;D137), "Pay Stubs may be out of order.  Please check dates.",IF(H129 = "", "", IF(E129 = H129, "", "If Payroll Frequency selected does not equal Recommended please provide an explanation.")))))</f>
        <v/>
      </c>
      <c r="D132" s="399"/>
      <c r="E132" s="399"/>
      <c r="F132" s="399"/>
      <c r="G132" s="399"/>
      <c r="H132" s="399"/>
      <c r="I132" s="14"/>
      <c r="J132" s="1"/>
      <c r="K132" s="1"/>
      <c r="L132" s="2"/>
      <c r="M132" s="2"/>
    </row>
    <row r="133" spans="1:13" ht="7.5" customHeight="1" x14ac:dyDescent="0.3">
      <c r="A133" s="5"/>
      <c r="B133" s="5"/>
      <c r="C133" s="60"/>
      <c r="D133" s="14"/>
      <c r="E133" s="14"/>
      <c r="F133" s="14"/>
      <c r="G133" s="14"/>
      <c r="H133" s="14"/>
      <c r="I133" s="14"/>
      <c r="J133" s="1"/>
      <c r="K133" s="1"/>
      <c r="L133" s="2"/>
      <c r="M133" s="2"/>
    </row>
    <row r="134" spans="1:13" ht="24.6" thickBot="1" x14ac:dyDescent="0.35">
      <c r="A134" s="5"/>
      <c r="B134" s="61"/>
      <c r="C134" s="64" t="s">
        <v>225</v>
      </c>
      <c r="D134" s="64" t="s">
        <v>64</v>
      </c>
      <c r="E134" s="64" t="s">
        <v>224</v>
      </c>
      <c r="F134" s="63" t="s">
        <v>50</v>
      </c>
      <c r="G134" s="64" t="s">
        <v>49</v>
      </c>
      <c r="H134" s="64" t="s">
        <v>48</v>
      </c>
      <c r="I134" s="5"/>
      <c r="K134" s="1"/>
      <c r="L134" s="2"/>
      <c r="M134" s="2"/>
    </row>
    <row r="135" spans="1:13" x14ac:dyDescent="0.3">
      <c r="A135" s="5"/>
      <c r="B135" s="340" t="s">
        <v>94</v>
      </c>
      <c r="C135" s="248"/>
      <c r="D135" s="220"/>
      <c r="E135" s="249"/>
      <c r="F135" s="400" t="str">
        <f>IF(D107 = "Pay Stubs", IF(AND(H105 &lt;&gt; "", F109 &lt;&gt; ""), IF(H105 = "Annual", "1 pay check to date", IF(OR(H105="Semi-Monthly", H105 = "Monthly"), "", IF(E129 = "", "",CONCATENATE(G107," pay checks to date")))), ""), "")</f>
        <v/>
      </c>
      <c r="G135" s="403" t="str">
        <f>IF(D107 = "Pay Stubs", IF(G139 = "Hourly Pay Rate", IF((C138+D138+E138)/3&gt;VLOOKUP(H105,PayPeriods,6,FALSE),CONCATENATE("Average hours &gt; ", ROUND(VLOOKUP(H105, PayPeriods, 6, FALSE),2), " (Standard Work Hours in Year / Pay Periods in Year); ", ROUND(VLOOKUP(H105, PayPeriods, 6, FALSE),2), " hours used to calculate base pay."), ""), ""), "")</f>
        <v/>
      </c>
      <c r="H135" s="404"/>
      <c r="I135" s="65"/>
      <c r="K135" s="1"/>
      <c r="L135" s="2"/>
      <c r="M135" s="2"/>
    </row>
    <row r="136" spans="1:13" x14ac:dyDescent="0.3">
      <c r="A136" s="5"/>
      <c r="B136" s="340" t="s">
        <v>95</v>
      </c>
      <c r="C136" s="250"/>
      <c r="D136" s="251"/>
      <c r="E136" s="252"/>
      <c r="F136" s="401"/>
      <c r="G136" s="405"/>
      <c r="H136" s="406"/>
      <c r="I136" s="74"/>
      <c r="K136" s="1"/>
      <c r="L136" s="2"/>
      <c r="M136" s="2"/>
    </row>
    <row r="137" spans="1:13" x14ac:dyDescent="0.3">
      <c r="A137" s="5"/>
      <c r="B137" s="340" t="s">
        <v>96</v>
      </c>
      <c r="C137" s="250"/>
      <c r="D137" s="251"/>
      <c r="E137" s="253"/>
      <c r="F137" s="401"/>
      <c r="G137" s="405"/>
      <c r="H137" s="406"/>
      <c r="I137" s="65"/>
      <c r="K137" s="1"/>
      <c r="L137" s="2"/>
      <c r="M137" s="2"/>
    </row>
    <row r="138" spans="1:13" ht="16.2" thickBot="1" x14ac:dyDescent="0.35">
      <c r="A138" s="5"/>
      <c r="B138" s="207" t="s">
        <v>97</v>
      </c>
      <c r="C138" s="239"/>
      <c r="D138" s="240"/>
      <c r="E138" s="241"/>
      <c r="F138" s="402"/>
      <c r="G138" s="405"/>
      <c r="H138" s="406"/>
      <c r="I138" s="65"/>
      <c r="K138" s="1"/>
      <c r="L138" s="2"/>
      <c r="M138" s="2"/>
    </row>
    <row r="139" spans="1:13" ht="16.2" thickBot="1" x14ac:dyDescent="0.35">
      <c r="A139" s="5"/>
      <c r="B139" s="208" t="s">
        <v>24</v>
      </c>
      <c r="C139" s="178"/>
      <c r="D139" s="242"/>
      <c r="E139" s="243"/>
      <c r="F139" s="212" t="s">
        <v>83</v>
      </c>
      <c r="G139" s="391"/>
      <c r="H139" s="392"/>
      <c r="I139" s="65"/>
      <c r="K139" s="1"/>
      <c r="L139" s="2"/>
      <c r="M139" s="2"/>
    </row>
    <row r="140" spans="1:13" x14ac:dyDescent="0.3">
      <c r="A140" s="5"/>
      <c r="B140" s="209" t="s">
        <v>7</v>
      </c>
      <c r="C140" s="178"/>
      <c r="D140" s="242"/>
      <c r="E140" s="243"/>
      <c r="F140" s="244"/>
      <c r="G140" s="210" t="str">
        <f>IF(OR(E129 = "", G139 = ""), "", IF(AND(E136="", E137 = ""), "", IF(D107 = "Pay Stubs", IF(G139 = "Hourly Pay Rate", H110*E139*(VLOOKUP(H105,PayPeriods,3,FALSE)),E139*VLOOKUP(G139, PayRates, 2, FALSE)), "")))</f>
        <v/>
      </c>
      <c r="H140" s="79"/>
      <c r="I140" s="65"/>
      <c r="K140" s="1"/>
      <c r="L140" s="2"/>
      <c r="M140" s="2"/>
    </row>
    <row r="141" spans="1:13" x14ac:dyDescent="0.3">
      <c r="A141" s="5"/>
      <c r="B141" s="208" t="s">
        <v>13</v>
      </c>
      <c r="C141" s="178"/>
      <c r="D141" s="242"/>
      <c r="E141" s="243"/>
      <c r="F141" s="228"/>
      <c r="G141" s="211" t="str">
        <f>IF(E129="","",IF(AND(E136="",E137=""),"",IF(D107&lt;&gt;"Pay Stubs","", IF(YEAR(D109)=YEAR(E109), IF(OR(F141="", F141 = 0), (SUM(C141:E141)/3)*VLOOKUP(H105, PayPeriods, 3, FALSE), (F141/H109)*260), IF(J107=0,0,IF(OR(F141="", F141 = 0), SUM(C141:E141)/3*VLOOKUP(H105, PayPeriods, 3, FALSE), (F141/J107)*VLOOKUP(H105,PayPeriods,3,FALSE)))))))</f>
        <v/>
      </c>
      <c r="H141" s="49"/>
      <c r="I141" s="65"/>
      <c r="K141" s="1"/>
      <c r="L141" s="2"/>
      <c r="M141" s="2"/>
    </row>
    <row r="142" spans="1:13" x14ac:dyDescent="0.3">
      <c r="A142" s="5"/>
      <c r="B142" s="208" t="s">
        <v>30</v>
      </c>
      <c r="C142" s="178"/>
      <c r="D142" s="242"/>
      <c r="E142" s="243"/>
      <c r="F142" s="228"/>
      <c r="G142" s="4" t="str">
        <f>IF(E129="","",IF(AND(E136="",E137=""),"",IF(D107&lt;&gt;"Pay Stubs","", IF(YEAR(D109)=YEAR(E109), IF(OR(F142="", F142 = 0), (SUM(C142:E142)/3)*VLOOKUP(H105, PayPeriods, 3, FALSE), (F142/H109)*260), IF(J107=0,0,IF(OR(F142="", F142 = 0), SUM(C142:E142)/3*VLOOKUP(H105, PayPeriods, 3, FALSE), (F142/J107)*VLOOKUP(H105,PayPeriods,3,FALSE)))))))</f>
        <v/>
      </c>
      <c r="H142" s="49"/>
      <c r="I142" s="65"/>
      <c r="K142" s="1"/>
      <c r="L142" s="2"/>
      <c r="M142" s="2"/>
    </row>
    <row r="143" spans="1:13" ht="16.2" thickBot="1" x14ac:dyDescent="0.35">
      <c r="A143" s="5"/>
      <c r="B143" s="340" t="s">
        <v>98</v>
      </c>
      <c r="C143" s="245">
        <f>C140+C141+C142</f>
        <v>0</v>
      </c>
      <c r="D143" s="246">
        <f t="shared" ref="D143:E143" si="3">D140+D141+D142</f>
        <v>0</v>
      </c>
      <c r="E143" s="247">
        <f t="shared" si="3"/>
        <v>0</v>
      </c>
      <c r="F143" s="269"/>
      <c r="G143" s="211" t="str">
        <f>IF(E129 = "", "", IF(AND(E136 = "", E137=""), "", IF(D107 = "Pay Stubs", SUM(G140:G142), "")))</f>
        <v/>
      </c>
      <c r="H143" s="46" t="str">
        <f>IF(E129= "", "", IF(AND(E136="", E137 = ""), "", IF(D107 = "Pay Stubs", IF(YEAR(D109) = YEAR(F109), (F143/H109) *260, IF(J107 = 0, 0, (F143/J107)*VLOOKUP(H105,PayPeriods,3,FALSE))), "")))</f>
        <v/>
      </c>
      <c r="I143" s="65"/>
      <c r="J143" s="9"/>
      <c r="K143" s="1"/>
      <c r="L143" s="2"/>
      <c r="M143" s="2"/>
    </row>
    <row r="144" spans="1:13" ht="7.5" customHeight="1" x14ac:dyDescent="0.3">
      <c r="A144" s="5"/>
      <c r="B144" s="15"/>
      <c r="C144" s="53"/>
      <c r="D144" s="53"/>
      <c r="E144" s="53"/>
      <c r="F144" s="53"/>
      <c r="G144" s="53"/>
      <c r="H144" s="53"/>
      <c r="I144" s="65"/>
      <c r="J144" s="1"/>
      <c r="K144" s="1"/>
      <c r="L144" s="2"/>
      <c r="M144" s="2"/>
    </row>
    <row r="145" spans="1:13" x14ac:dyDescent="0.3">
      <c r="A145" s="5"/>
      <c r="B145" s="66" t="str">
        <f>IF(D107 = "VOE", "", IF(SUM(F140:F142) = 0, "",IF(SUM(F140:F142) = F143, "", "Year to Date Base pay, Overtime and Other income do not add to the Gross Wages, please correct or explain.")))</f>
        <v/>
      </c>
      <c r="C145" s="5"/>
      <c r="D145" s="5"/>
      <c r="E145" s="29"/>
      <c r="F145" s="14"/>
      <c r="G145" s="14"/>
      <c r="H145" s="14"/>
      <c r="I145" s="14"/>
      <c r="J145" s="1"/>
      <c r="K145" s="1"/>
      <c r="L145" s="2"/>
      <c r="M145" s="2"/>
    </row>
    <row r="146" spans="1:13" x14ac:dyDescent="0.3">
      <c r="A146" s="5"/>
      <c r="B146" s="66" t="str">
        <f>IF(D107 = "VOE", "", IF(F143 &lt; E143, "Year to Date Gross Wages must be greater than or equal to the last pay stub", ""))</f>
        <v/>
      </c>
      <c r="C146" s="5"/>
      <c r="D146" s="5"/>
      <c r="E146" s="14"/>
      <c r="F146" s="14"/>
      <c r="G146" s="14"/>
      <c r="H146" s="14"/>
      <c r="I146" s="14"/>
      <c r="J146" s="1"/>
      <c r="K146" s="1"/>
      <c r="L146" s="2"/>
      <c r="M146" s="2"/>
    </row>
    <row r="147" spans="1:13" x14ac:dyDescent="0.3">
      <c r="A147" s="5"/>
      <c r="B147" s="5"/>
      <c r="C147" s="66"/>
      <c r="D147" s="5"/>
      <c r="E147" s="14"/>
      <c r="F147" s="14"/>
      <c r="G147" s="14"/>
      <c r="H147" s="14"/>
      <c r="I147" s="14"/>
      <c r="J147" s="1"/>
      <c r="K147" s="1"/>
      <c r="L147" s="2"/>
      <c r="M147" s="2"/>
    </row>
    <row r="148" spans="1:13" x14ac:dyDescent="0.3">
      <c r="A148" s="5"/>
      <c r="B148" s="67" t="str">
        <f xml:space="preserve"> IF(AND(B149 = "", B150 = ""), "", "If Regular Base Hours and/or Base Pay Rate are not provided on the check stubs, enter the numbers calculated below.")</f>
        <v/>
      </c>
      <c r="C148" s="66"/>
      <c r="D148" s="5"/>
      <c r="E148" s="14"/>
      <c r="F148" s="14"/>
      <c r="G148" s="14"/>
      <c r="H148" s="14"/>
      <c r="I148" s="14"/>
      <c r="J148" s="1"/>
      <c r="K148" s="1"/>
      <c r="L148" s="2"/>
      <c r="M148" s="2"/>
    </row>
    <row r="149" spans="1:13" x14ac:dyDescent="0.3">
      <c r="A149" s="5"/>
      <c r="B149" s="68" t="str">
        <f>IF(D107 = "Pay Stubs", IF(G139 = "Hourly Pay Rate", IF(AND(C149="", D149 = "", E149 = ""), "","Hours Calculator"), ""), "")</f>
        <v/>
      </c>
      <c r="C149" s="69" t="str">
        <f>IF(D107 = "Pay Stubs", IF(G139 = "Hourly Pay Rate", IF(C139 = "", "",C140/C139), ""), "")</f>
        <v/>
      </c>
      <c r="D149" s="69" t="str">
        <f>IF(D107 = "Pay Stubs", IF(G139 = "Hourly Pay Rate", IF(D139 = "", "", D140/D139), ""), "")</f>
        <v/>
      </c>
      <c r="E149" s="69" t="str">
        <f>IF(D107 = "Pay Stubs", IF(G139 = "Hourly Pay Rate", IF(E139 = "", "", E140/E139), ""), "")</f>
        <v/>
      </c>
      <c r="F149" s="14"/>
      <c r="G149" s="70"/>
      <c r="H149" s="5"/>
      <c r="I149" s="14"/>
      <c r="J149" s="1"/>
      <c r="K149" s="1"/>
      <c r="L149" s="2"/>
      <c r="M149" s="2"/>
    </row>
    <row r="150" spans="1:13" x14ac:dyDescent="0.3">
      <c r="A150" s="5"/>
      <c r="B150" s="68" t="str">
        <f>IF(D107 = "Pay Stubs", IF(G139 = "Hourly Pay Rate", IF(AND(C150="", D150 = "", E150 = ""), "","Rate Calculator"), ""), "")</f>
        <v/>
      </c>
      <c r="C150" s="71" t="str">
        <f>IF(D107 = "Pay Stubs", IF(G139="Hourly Pay Rate", IF(OR(C138 = "",C138 = 0), "", C140/C138),""), "")</f>
        <v/>
      </c>
      <c r="D150" s="71" t="str">
        <f>IF(D107="Pay Stubs",IF(G139="Hourly Pay Rate",IF(OR(D138="", D138 = 0),"",D140/D138), ""),"")</f>
        <v/>
      </c>
      <c r="E150" s="71" t="str">
        <f>IF(D107 = "Pay Stubs", IF(G139="Hourly Pay Rate", IF(OR(E138 = "",E138 = 0), "", E140/E138), ""), "")</f>
        <v/>
      </c>
      <c r="F150" s="5"/>
      <c r="G150" s="70"/>
      <c r="H150" s="5"/>
      <c r="I150" s="14"/>
      <c r="J150" s="1"/>
      <c r="K150" s="1"/>
      <c r="L150" s="2"/>
      <c r="M150" s="2"/>
    </row>
    <row r="151" spans="1:13" x14ac:dyDescent="0.3">
      <c r="A151" s="5"/>
      <c r="B151" s="14"/>
      <c r="C151" s="14"/>
      <c r="D151" s="14"/>
      <c r="E151" s="14"/>
      <c r="F151" s="14"/>
      <c r="G151" s="5"/>
      <c r="H151" s="17"/>
      <c r="I151" s="14"/>
      <c r="J151" s="1"/>
      <c r="K151" s="1"/>
      <c r="L151" s="2"/>
      <c r="M151" s="2"/>
    </row>
    <row r="152" spans="1:13" ht="15" customHeight="1" x14ac:dyDescent="0.3">
      <c r="A152" s="5"/>
      <c r="B152" s="5"/>
      <c r="C152" s="5"/>
      <c r="D152" s="5"/>
      <c r="E152" s="5"/>
      <c r="F152" s="5"/>
      <c r="G152" s="5"/>
      <c r="H152" s="5"/>
      <c r="I152" s="5"/>
      <c r="J152" s="1"/>
      <c r="K152" s="1"/>
      <c r="L152" s="2"/>
      <c r="M152" s="2"/>
    </row>
    <row r="153" spans="1:13" ht="14.25" customHeight="1" thickBot="1" x14ac:dyDescent="0.35">
      <c r="A153" s="5"/>
      <c r="B153" s="303" t="s">
        <v>57</v>
      </c>
      <c r="C153" s="304"/>
      <c r="D153" s="303" t="str">
        <f>E5</f>
        <v>Name not entered on Household Summary</v>
      </c>
      <c r="E153" s="304"/>
      <c r="F153" s="304"/>
      <c r="G153" s="304"/>
      <c r="H153" s="305" t="s">
        <v>111</v>
      </c>
      <c r="I153" s="14"/>
      <c r="J153" s="1"/>
      <c r="K153" s="1"/>
      <c r="L153" s="2"/>
      <c r="M153" s="2"/>
    </row>
    <row r="154" spans="1:13" ht="12" customHeight="1" thickTop="1" thickBot="1" x14ac:dyDescent="0.35">
      <c r="A154" s="5"/>
      <c r="B154" s="5"/>
      <c r="C154" s="14"/>
      <c r="D154" s="5"/>
      <c r="E154" s="5"/>
      <c r="F154" s="5"/>
      <c r="G154" s="5"/>
      <c r="H154" s="5"/>
      <c r="I154" s="5"/>
      <c r="J154" s="1"/>
      <c r="K154" s="1"/>
      <c r="L154" s="2"/>
      <c r="M154" s="2"/>
    </row>
    <row r="155" spans="1:13" ht="16.2" thickBot="1" x14ac:dyDescent="0.35">
      <c r="A155" s="5"/>
      <c r="B155" s="16" t="s">
        <v>29</v>
      </c>
      <c r="C155" s="14" t="s">
        <v>5</v>
      </c>
      <c r="D155" s="427"/>
      <c r="E155" s="428"/>
      <c r="F155" s="428"/>
      <c r="G155" s="429"/>
      <c r="H155" s="281" t="str">
        <f>IF(D157="VOE", E167, IF(D157 = "Pay Stubs", E179, ""))</f>
        <v/>
      </c>
      <c r="I155" s="270"/>
      <c r="J155" s="271"/>
      <c r="K155" s="1"/>
      <c r="L155" s="2"/>
      <c r="M155" s="2"/>
    </row>
    <row r="156" spans="1:13" ht="7.5" customHeight="1" thickBot="1" x14ac:dyDescent="0.35">
      <c r="A156" s="5"/>
      <c r="B156" s="16"/>
      <c r="C156" s="14"/>
      <c r="D156" s="31"/>
      <c r="E156" s="119"/>
      <c r="F156" s="119"/>
      <c r="G156" s="111" t="s">
        <v>67</v>
      </c>
      <c r="H156" s="274" t="s">
        <v>59</v>
      </c>
      <c r="I156" s="272"/>
      <c r="J156" s="273"/>
      <c r="K156" s="1"/>
      <c r="L156" s="2"/>
      <c r="M156" s="2"/>
    </row>
    <row r="157" spans="1:13" ht="16.2" thickBot="1" x14ac:dyDescent="0.35">
      <c r="A157" s="5"/>
      <c r="B157" s="16"/>
      <c r="C157" s="129" t="s">
        <v>33</v>
      </c>
      <c r="D157" s="193"/>
      <c r="E157" s="217">
        <f>IF(OR(D157="",D159=""),0,1)</f>
        <v>0</v>
      </c>
      <c r="F157" s="116"/>
      <c r="G157" s="275" t="str">
        <f>IFERROR(IF(OR(H155 = "Monthly", H155="Semi-Monthly"), IF(D157="VOE", H168, IF(D157 = "Pay Stubs", F181, "")), ROUNDUP(H157,0)),"")</f>
        <v/>
      </c>
      <c r="H157" s="276" t="str">
        <f>IFERROR(G159/(VLOOKUP(H155, PayPeriods, 2, FALSE)),"")</f>
        <v/>
      </c>
      <c r="I157" s="277"/>
      <c r="J157" s="278" t="str">
        <f>IFERROR(IF(AND(H155="Bi-Weekly",G157&gt;26),26,IF(AND(H155="Bi-Weekly",G157&lt;=26),G157,IF(AND(H155="Semi-Weekly",G157&gt;24),24,IF(AND(H155="Weekly",G157&gt;52),52,IF(AND(H155="Weekly",G157&lt;=52),G157,G157))))),"")</f>
        <v/>
      </c>
      <c r="K157" s="1"/>
      <c r="L157" s="2"/>
      <c r="M157" s="2"/>
    </row>
    <row r="158" spans="1:13" ht="7.5" customHeight="1" thickBot="1" x14ac:dyDescent="0.35">
      <c r="A158" s="5"/>
      <c r="B158" s="16"/>
      <c r="C158" s="14"/>
      <c r="D158" s="32"/>
      <c r="E158" s="116"/>
      <c r="F158" s="111" t="s">
        <v>19</v>
      </c>
      <c r="G158" s="279" t="s">
        <v>69</v>
      </c>
      <c r="H158" s="280" t="s">
        <v>66</v>
      </c>
      <c r="I158" s="277"/>
      <c r="J158" s="278"/>
      <c r="K158" s="1"/>
      <c r="L158" s="2"/>
      <c r="M158" s="2"/>
    </row>
    <row r="159" spans="1:13" ht="16.2" thickBot="1" x14ac:dyDescent="0.35">
      <c r="A159" s="5"/>
      <c r="B159" s="5"/>
      <c r="C159" s="130" t="s">
        <v>0</v>
      </c>
      <c r="D159" s="238"/>
      <c r="E159" s="354" t="e">
        <f>CONCATENATE("1/1/",YEAR(F159))</f>
        <v>#VALUE!</v>
      </c>
      <c r="F159" s="115" t="str">
        <f>IF(D157 = "VOE", E168, IF(D157 = "Pay Stubs", IF(OR(C187 = "", D187="",E187 = ""), IF(OR(C186 = "",D186="", E186=""), "", E186), E187),""))</f>
        <v/>
      </c>
      <c r="G159" s="281" t="str">
        <f>IFERROR(IF(YEAR(D159) = YEAR(F159), F159-D159+1,F159-E159+1),"")</f>
        <v/>
      </c>
      <c r="H159" s="281" t="str">
        <f>IFERROR(ROUNDUP(G159*(5/7), 0),"")</f>
        <v/>
      </c>
      <c r="I159" s="282"/>
      <c r="J159" s="278"/>
      <c r="K159" s="1"/>
      <c r="L159" s="2"/>
      <c r="M159" s="2"/>
    </row>
    <row r="160" spans="1:13" ht="13.5" customHeight="1" thickBot="1" x14ac:dyDescent="0.35">
      <c r="A160" s="5"/>
      <c r="B160" s="34"/>
      <c r="C160" s="35"/>
      <c r="D160" s="36"/>
      <c r="E160" s="117"/>
      <c r="F160" s="117"/>
      <c r="G160" s="112" t="s">
        <v>68</v>
      </c>
      <c r="H160" s="118" t="str">
        <f>IF(D157 = "VOE", IF(E165&gt;VLOOKUP(H155, PayPeriods, 6, FALSE), VLOOKUP(H155, PayPeriods, 6, FALSE), E165),IF(D157="Pay Stubs", IF((C188+D188+E188)/3 &gt; VLOOKUP(H155, PayPeriods, 6, FALSE), VLOOKUP(H155, PayPeriods, 6, FALSE), (C188+D188+E188)/3), ""))</f>
        <v/>
      </c>
      <c r="I160" s="14"/>
      <c r="K160" s="1"/>
      <c r="L160" s="2"/>
      <c r="M160" s="2"/>
    </row>
    <row r="161" spans="1:13" ht="13.5" customHeight="1" thickTop="1" x14ac:dyDescent="0.3">
      <c r="A161" s="5"/>
      <c r="B161" s="5"/>
      <c r="C161" s="33"/>
      <c r="D161" s="37"/>
      <c r="E161" s="38"/>
      <c r="F161" s="38"/>
      <c r="G161" s="33"/>
      <c r="H161" s="39"/>
      <c r="I161" s="14"/>
      <c r="K161" s="1"/>
      <c r="L161" s="2"/>
      <c r="M161" s="2"/>
    </row>
    <row r="162" spans="1:13" ht="15.75" customHeight="1" thickBot="1" x14ac:dyDescent="0.35">
      <c r="A162" s="5"/>
      <c r="B162" s="306" t="s">
        <v>8</v>
      </c>
      <c r="C162" s="430" t="s">
        <v>35</v>
      </c>
      <c r="D162" s="430"/>
      <c r="E162" s="430"/>
      <c r="F162" s="430"/>
      <c r="G162" s="430"/>
      <c r="H162" s="430"/>
      <c r="I162" s="14"/>
      <c r="K162" s="1"/>
      <c r="L162" s="2"/>
      <c r="M162" s="2"/>
    </row>
    <row r="163" spans="1:13" ht="7.5" customHeight="1" thickTop="1" x14ac:dyDescent="0.3">
      <c r="A163" s="5"/>
      <c r="B163" s="40"/>
      <c r="C163" s="41"/>
      <c r="D163" s="37"/>
      <c r="E163" s="42"/>
      <c r="F163" s="42"/>
      <c r="G163" s="33"/>
      <c r="H163" s="33"/>
      <c r="I163" s="14"/>
      <c r="K163" s="1"/>
      <c r="L163" s="2"/>
      <c r="M163" s="2"/>
    </row>
    <row r="164" spans="1:13" ht="24.6" thickBot="1" x14ac:dyDescent="0.35">
      <c r="A164" s="5"/>
      <c r="B164" s="40"/>
      <c r="C164" s="43"/>
      <c r="D164" s="43"/>
      <c r="E164" s="199" t="s">
        <v>34</v>
      </c>
      <c r="F164" s="75" t="s">
        <v>47</v>
      </c>
      <c r="G164" s="76" t="s">
        <v>46</v>
      </c>
      <c r="H164" s="75" t="s">
        <v>48</v>
      </c>
      <c r="I164" s="44"/>
      <c r="K164" s="1"/>
      <c r="L164" s="2"/>
      <c r="M164" s="2"/>
    </row>
    <row r="165" spans="1:13" ht="16.2" thickBot="1" x14ac:dyDescent="0.35">
      <c r="A165" s="5"/>
      <c r="B165" s="5"/>
      <c r="C165" s="414" t="s">
        <v>31</v>
      </c>
      <c r="D165" s="415"/>
      <c r="E165" s="200"/>
      <c r="F165" s="194"/>
      <c r="G165" s="203"/>
      <c r="H165" s="204"/>
      <c r="I165" s="52"/>
      <c r="K165" s="1"/>
      <c r="L165" s="2"/>
      <c r="M165" s="2"/>
    </row>
    <row r="166" spans="1:13" ht="16.2" thickBot="1" x14ac:dyDescent="0.35">
      <c r="A166" s="5"/>
      <c r="B166" s="416" t="str">
        <f>IF(D157 = "VOE", IF(G166 = "Hourly Pay Rate", IF(E165&gt;VLOOKUP(H155,PayPeriods,6,FALSE),CONCATENATE("    Average hours &gt; ", ROUND(VLOOKUP(H155, PayPeriods, 6, FALSE),2), " (Standard Work Hours in Year / Pay Periods in Year);  ", ROUND(VLOOKUP(H155, PayPeriods, 6, FALSE),2), " hours used."), ""), ""), "")</f>
        <v/>
      </c>
      <c r="C166" s="417" t="s">
        <v>24</v>
      </c>
      <c r="D166" s="418"/>
      <c r="E166" s="201"/>
      <c r="F166" s="195" t="s">
        <v>93</v>
      </c>
      <c r="G166" s="431"/>
      <c r="H166" s="432"/>
      <c r="I166" s="14"/>
      <c r="K166" s="1"/>
      <c r="L166" s="2"/>
      <c r="M166" s="2"/>
    </row>
    <row r="167" spans="1:13" x14ac:dyDescent="0.3">
      <c r="A167" s="5"/>
      <c r="B167" s="416"/>
      <c r="C167" s="414" t="s">
        <v>32</v>
      </c>
      <c r="D167" s="415"/>
      <c r="E167" s="202"/>
      <c r="F167" s="421" t="str">
        <f>IF(AND(E167 &lt;&gt; "Monthly", E167 &lt;&gt; "Semi-Monthly", H168&gt;0), "Payroll Frequency changed, delete value in H168", "")</f>
        <v/>
      </c>
      <c r="G167" s="422"/>
      <c r="H167" s="423"/>
      <c r="I167" s="52"/>
      <c r="K167" s="1"/>
      <c r="L167" s="2"/>
      <c r="M167" s="2"/>
    </row>
    <row r="168" spans="1:13" x14ac:dyDescent="0.3">
      <c r="A168" s="5"/>
      <c r="B168" s="416"/>
      <c r="C168" s="424" t="s">
        <v>19</v>
      </c>
      <c r="D168" s="425"/>
      <c r="E168" s="219"/>
      <c r="F168" s="426" t="str">
        <f>IF(D157 = "VOE", IF(H155 &lt;&gt; "", IF(H155 = "Annual", "1 pay period", IF(OR(E167="Semi-Monthly", E167 = "Monthly"), "Enter # of Pay Periods to Date", IF(E168 = "", "",CONCATENATE(J157," pay periods to date")))), ""), "")</f>
        <v/>
      </c>
      <c r="G168" s="426"/>
      <c r="H168" s="81"/>
      <c r="I168" s="113">
        <f>IF(F168 = "Enter # of Pay Periods to Date", 50, 0)</f>
        <v>0</v>
      </c>
    </row>
    <row r="169" spans="1:13" x14ac:dyDescent="0.3">
      <c r="A169" s="5"/>
      <c r="B169" s="416"/>
      <c r="C169" s="407" t="s">
        <v>7</v>
      </c>
      <c r="D169" s="408"/>
      <c r="E169" s="228"/>
      <c r="F169" s="196" t="str">
        <f>IF(G169 = "", "", IF(G169 = 0, 0, G169/VLOOKUP(H155, PayPeriods, 3, FALSE)))</f>
        <v/>
      </c>
      <c r="G169" s="22" t="str">
        <f>IF(OR(G166="", E167 = "", E168=""), "", IF(D157="VOE",IF(G166="Hourly Pay Rate",H160*E166*VLOOKUP(H155, PayPeriods, 4, FALSE) *(VLOOKUP(H155,PayPeriods,3,FALSE)),E166*VLOOKUP(G166,PayRates,2,FALSE)),""))</f>
        <v/>
      </c>
      <c r="H169" s="79"/>
      <c r="I169" s="27"/>
    </row>
    <row r="170" spans="1:13" x14ac:dyDescent="0.3">
      <c r="A170" s="5"/>
      <c r="B170" s="339"/>
      <c r="C170" s="407" t="s">
        <v>13</v>
      </c>
      <c r="D170" s="408"/>
      <c r="E170" s="229"/>
      <c r="F170" s="29" t="str">
        <f>IF(OR(G166="", E167 = "", E168=""), "", IF(D157="VOE",IF(YEAR(D159) = YEAR(E159), (E170/H159)*VLOOKUP(H155, PayPeriods, 5,FALSE), IF(G157 = 0, 0, E170/G157)), ""))</f>
        <v/>
      </c>
      <c r="G170" s="47" t="str">
        <f>IF(OR(G166="", E167 = "", E168=""), "", IF(D157= "VOE", IF(YEAR(D159) = YEAR(E159), (E170/H159)*VLOOKUP(H155, PayPeriods, 5, FALSE) * VLOOKUP(H155, PayPeriods, 3,FALSE), IF(G157 = 0, 0, (E170/G157)*VLOOKUP(H155, PayPeriods, 3, FALSE))), ""))</f>
        <v/>
      </c>
      <c r="H170" s="49"/>
      <c r="I170" s="27"/>
    </row>
    <row r="171" spans="1:13" ht="15.75" customHeight="1" x14ac:dyDescent="0.3">
      <c r="A171" s="5"/>
      <c r="C171" s="409" t="s">
        <v>26</v>
      </c>
      <c r="D171" s="410"/>
      <c r="E171" s="230"/>
      <c r="F171" s="197"/>
      <c r="G171" s="172"/>
      <c r="H171" s="80"/>
      <c r="I171" s="29"/>
    </row>
    <row r="172" spans="1:13" x14ac:dyDescent="0.3">
      <c r="A172" s="5"/>
      <c r="C172" s="411"/>
      <c r="D172" s="412"/>
      <c r="E172" s="201"/>
      <c r="F172" s="213" t="str">
        <f>IF(OR(G166="", E167 = "", E168=""), "", IF(D157="VOE", IF(YEAR(D159) = YEAR(E159), (E172/H159)*VLOOKUP(H155, PayPeriods, 5,FALSE), IF(G157 = 0, 0, E172/G157)),""))</f>
        <v/>
      </c>
      <c r="G172" s="4" t="str">
        <f>IF(OR(G166="", E167 = "", E168=""), "", IF(D157 = "VOE", IF(YEAR(D159) = YEAR(E159), (E172/H159)*VLOOKUP(H155, PayPeriods, 5, FALSE) * VLOOKUP(H155, PayPeriods, 3,FALSE), IF(G157 = 0, 0, E172/G157)*VLOOKUP(H155, PayPeriods, 3, FALSE)), ""))</f>
        <v/>
      </c>
      <c r="H172" s="79"/>
      <c r="I172" s="29"/>
    </row>
    <row r="173" spans="1:13" x14ac:dyDescent="0.3">
      <c r="A173" s="5"/>
      <c r="C173" s="407" t="s">
        <v>36</v>
      </c>
      <c r="D173" s="408"/>
      <c r="E173" s="232">
        <f>E169+E170+E172</f>
        <v>0</v>
      </c>
      <c r="F173" s="198"/>
      <c r="G173" s="22" t="str">
        <f>IF(OR(G166="", E167 = "", E168=""), "", IF(D157 = "VOE", SUM(G169:G172),""))</f>
        <v/>
      </c>
      <c r="H173" s="50" t="str">
        <f>IF(OR(G166="",E167="",E168=""),"",IF(D157="VOE",IF(YEAR(D159) = YEAR(F159), (E173/H159) *260, IF(G157=0,0,(E173/G157)*VLOOKUP(H155,PayPeriods,3,FALSE))),""))</f>
        <v/>
      </c>
      <c r="I173" s="14"/>
    </row>
    <row r="174" spans="1:13" x14ac:dyDescent="0.3">
      <c r="A174" s="5"/>
      <c r="C174" s="407" t="str">
        <f>IF(E168="","Gross Pay Prior Year",CONCATENATE("Gross Pay ",YEAR(E168)-1))</f>
        <v>Gross Pay Prior Year</v>
      </c>
      <c r="D174" s="408"/>
      <c r="E174" s="228"/>
      <c r="F174" s="53"/>
      <c r="G174" s="53"/>
      <c r="H174" s="54"/>
      <c r="I174" s="14"/>
      <c r="J174" s="1"/>
    </row>
    <row r="175" spans="1:13" ht="16.2" thickBot="1" x14ac:dyDescent="0.35">
      <c r="A175" s="5"/>
      <c r="B175" s="51"/>
      <c r="C175" s="407" t="str">
        <f>IF(E168="","Gross Pay Prior Year",CONCATENATE("Gross Pay ",YEAR(E168)-2))</f>
        <v>Gross Pay Prior Year</v>
      </c>
      <c r="D175" s="408"/>
      <c r="E175" s="231"/>
      <c r="F175" s="53"/>
      <c r="G175" s="53"/>
      <c r="H175" s="54"/>
      <c r="I175" s="14"/>
      <c r="J175" s="1"/>
    </row>
    <row r="176" spans="1:13" ht="7.5" customHeight="1" x14ac:dyDescent="0.3">
      <c r="A176" s="5"/>
      <c r="B176" s="5"/>
      <c r="C176" s="52"/>
      <c r="D176" s="52"/>
      <c r="E176" s="53"/>
      <c r="F176" s="53"/>
      <c r="G176" s="53"/>
      <c r="H176" s="54"/>
      <c r="I176" s="14"/>
      <c r="J176" s="1"/>
    </row>
    <row r="177" spans="1:10" ht="24" customHeight="1" x14ac:dyDescent="0.3">
      <c r="A177" s="5"/>
      <c r="B177" s="5"/>
      <c r="C177" s="413" t="str">
        <f>IF(D157="VOE", IF(SUM(E169:E172)=E173, "", "Base Pay + Overtime + Commissions/Tips do not add to the Gross Pay (Current Year).  Please correct the numbers or explain the difference."), "")</f>
        <v/>
      </c>
      <c r="D177" s="413"/>
      <c r="E177" s="413"/>
      <c r="F177" s="413"/>
      <c r="G177" s="413"/>
      <c r="H177" s="413"/>
      <c r="I177" s="14"/>
      <c r="J177" s="1"/>
    </row>
    <row r="178" spans="1:10" ht="16.2" thickBot="1" x14ac:dyDescent="0.35">
      <c r="A178" s="5"/>
      <c r="C178" s="393"/>
      <c r="D178" s="393"/>
      <c r="G178" s="114" t="s">
        <v>6</v>
      </c>
      <c r="H178" s="115">
        <f>IF(OR(C187 = "", D187="", E187=""), IF(OR(C186 = "", D186 = "", E186 = ""), (E185-C185)/2, (E186-C186)/2), (E187-C187)/2)</f>
        <v>0</v>
      </c>
      <c r="I178" s="14"/>
      <c r="J178" s="1"/>
    </row>
    <row r="179" spans="1:10" ht="15.75" customHeight="1" thickBot="1" x14ac:dyDescent="0.35">
      <c r="A179" s="5"/>
      <c r="B179" s="307" t="s">
        <v>14</v>
      </c>
      <c r="C179" s="394" t="s">
        <v>109</v>
      </c>
      <c r="D179" s="395"/>
      <c r="E179" s="205"/>
      <c r="F179" s="396" t="s">
        <v>51</v>
      </c>
      <c r="G179" s="397"/>
      <c r="H179" s="58" t="str">
        <f>IF(OR(H178="", H178 = 0, H178&gt;31), "", IF(H178 &gt;20, "Monthly", IF(H178&gt;14, "Semi-Monthly", IF(H178&gt;9, "Bi-Weekly", "Weekly"))))</f>
        <v/>
      </c>
      <c r="I179" s="14"/>
      <c r="J179" s="1"/>
    </row>
    <row r="180" spans="1:10" ht="7.5" customHeight="1" thickTop="1" x14ac:dyDescent="0.3">
      <c r="A180" s="5"/>
      <c r="B180" s="55"/>
      <c r="C180" s="56"/>
      <c r="D180" s="56"/>
      <c r="E180" s="56"/>
      <c r="F180" s="337"/>
      <c r="G180" s="338"/>
      <c r="H180" s="58"/>
      <c r="I180" s="14"/>
      <c r="J180" s="1"/>
    </row>
    <row r="181" spans="1:10" x14ac:dyDescent="0.3">
      <c r="A181" s="5"/>
      <c r="B181" s="5"/>
      <c r="C181" s="398" t="str">
        <f>IF(D157="Pay Stubs",IF(H155&lt;&gt;"",IF(OR(H155="Semi-Monthly",H155="Monthly"),"Enter number of Pay Periods to Date", IF(F181&gt;0,"Payroll Frequency changed, delete value in F181", "")),""), "")</f>
        <v/>
      </c>
      <c r="D181" s="398"/>
      <c r="E181" s="398"/>
      <c r="F181" s="82"/>
      <c r="G181" s="221">
        <f>IF(C181 = "Enter number of Pay Periods to Date", 50, 0)</f>
        <v>0</v>
      </c>
      <c r="H181" s="58"/>
      <c r="I181" s="14"/>
      <c r="J181" s="1"/>
    </row>
    <row r="182" spans="1:10" ht="15.75" customHeight="1" x14ac:dyDescent="0.3">
      <c r="A182" s="5"/>
      <c r="B182" s="16"/>
      <c r="C182" s="399" t="str">
        <f xml:space="preserve"> IF(AND(OR(G193="", G193 = 0), OR(H193="", H193=0)), "", IF(H178&gt;31, "Pay stubs do not appear to be consecutive based on dates entered.", IF(OR( E186 &lt; C186, E186 &lt;D186, E187 &lt; C187, E187 &lt;D187), "Pay Stubs may be out of order.  Please check dates.",IF(H179 = "", "", IF(E179 = H179, "", "If Payroll Frequency selected does not equal Recommended please provide an explanation.")))))</f>
        <v/>
      </c>
      <c r="D182" s="399"/>
      <c r="E182" s="399"/>
      <c r="F182" s="399"/>
      <c r="G182" s="399"/>
      <c r="H182" s="399"/>
      <c r="I182" s="14"/>
      <c r="J182" s="1"/>
    </row>
    <row r="183" spans="1:10" ht="7.5" customHeight="1" x14ac:dyDescent="0.3">
      <c r="A183" s="5"/>
      <c r="B183" s="5"/>
      <c r="C183" s="60"/>
      <c r="D183" s="14"/>
      <c r="E183" s="14"/>
      <c r="F183" s="14"/>
      <c r="G183" s="14"/>
      <c r="H183" s="14"/>
      <c r="I183" s="14"/>
      <c r="J183" s="1"/>
    </row>
    <row r="184" spans="1:10" ht="24.6" thickBot="1" x14ac:dyDescent="0.35">
      <c r="A184" s="5"/>
      <c r="B184" s="61"/>
      <c r="C184" s="64" t="s">
        <v>225</v>
      </c>
      <c r="D184" s="64" t="s">
        <v>64</v>
      </c>
      <c r="E184" s="64" t="s">
        <v>224</v>
      </c>
      <c r="F184" s="63" t="s">
        <v>50</v>
      </c>
      <c r="G184" s="64" t="s">
        <v>49</v>
      </c>
      <c r="H184" s="64" t="s">
        <v>48</v>
      </c>
      <c r="I184" s="5"/>
    </row>
    <row r="185" spans="1:10" ht="15.75" customHeight="1" x14ac:dyDescent="0.3">
      <c r="A185" s="5"/>
      <c r="B185" s="340" t="s">
        <v>94</v>
      </c>
      <c r="C185" s="248"/>
      <c r="D185" s="220"/>
      <c r="E185" s="249"/>
      <c r="F185" s="400" t="str">
        <f>IF(D157 = "Pay Stubs", IF(AND(H155 &lt;&gt; "", F159 &lt;&gt; ""), IF(H155 = "Annual", "1 pay check to date", IF(OR(H155="Semi-Monthly", H155 = "Monthly"), "", IF(E179 = "", "",CONCATENATE(G157," pay checks to date")))), ""), "")</f>
        <v/>
      </c>
      <c r="G185" s="403" t="str">
        <f>IF(D157 = "Pay Stubs", IF(G189 = "Hourly Pay Rate", IF((C188+D188+E188)/3&gt;VLOOKUP(H155,PayPeriods,6,FALSE),CONCATENATE("Average hours &gt; ", ROUND(VLOOKUP(H155, PayPeriods, 6, FALSE),2), " (Standard Work Hours in Year / Pay Periods in Year); ", ROUND(VLOOKUP(H155, PayPeriods, 6, FALSE),2), " hours used to calculate base pay."), ""), ""), "")</f>
        <v/>
      </c>
      <c r="H185" s="404"/>
      <c r="I185" s="65"/>
    </row>
    <row r="186" spans="1:10" x14ac:dyDescent="0.3">
      <c r="A186" s="5"/>
      <c r="B186" s="340" t="s">
        <v>95</v>
      </c>
      <c r="C186" s="250"/>
      <c r="D186" s="251"/>
      <c r="E186" s="252"/>
      <c r="F186" s="401"/>
      <c r="G186" s="405"/>
      <c r="H186" s="406"/>
      <c r="I186" s="74"/>
    </row>
    <row r="187" spans="1:10" x14ac:dyDescent="0.3">
      <c r="A187" s="5"/>
      <c r="B187" s="340" t="s">
        <v>96</v>
      </c>
      <c r="C187" s="250"/>
      <c r="D187" s="251"/>
      <c r="E187" s="253"/>
      <c r="F187" s="401"/>
      <c r="G187" s="405"/>
      <c r="H187" s="406"/>
      <c r="I187" s="65"/>
    </row>
    <row r="188" spans="1:10" ht="16.2" thickBot="1" x14ac:dyDescent="0.35">
      <c r="A188" s="5"/>
      <c r="B188" s="207" t="s">
        <v>97</v>
      </c>
      <c r="C188" s="239"/>
      <c r="D188" s="240"/>
      <c r="E188" s="241"/>
      <c r="F188" s="402"/>
      <c r="G188" s="405"/>
      <c r="H188" s="406"/>
      <c r="I188" s="65"/>
    </row>
    <row r="189" spans="1:10" ht="16.2" thickBot="1" x14ac:dyDescent="0.35">
      <c r="A189" s="5"/>
      <c r="B189" s="208" t="s">
        <v>24</v>
      </c>
      <c r="C189" s="178"/>
      <c r="D189" s="242"/>
      <c r="E189" s="243"/>
      <c r="F189" s="212" t="s">
        <v>83</v>
      </c>
      <c r="G189" s="391"/>
      <c r="H189" s="392"/>
      <c r="I189" s="65"/>
    </row>
    <row r="190" spans="1:10" x14ac:dyDescent="0.3">
      <c r="A190" s="5"/>
      <c r="B190" s="209" t="s">
        <v>7</v>
      </c>
      <c r="C190" s="178"/>
      <c r="D190" s="242"/>
      <c r="E190" s="243"/>
      <c r="F190" s="244"/>
      <c r="G190" s="210" t="str">
        <f>IF(OR(E179 = "", G189 = ""), "", IF(AND(E186="", E187 = ""), "", IF(D157 = "Pay Stubs", IF(G189 = "Hourly Pay Rate", H160*E189*(VLOOKUP(H155,PayPeriods,3,FALSE)),E189*VLOOKUP(G189, PayRates, 2, FALSE)), "")))</f>
        <v/>
      </c>
      <c r="H190" s="79"/>
      <c r="I190" s="65"/>
    </row>
    <row r="191" spans="1:10" x14ac:dyDescent="0.3">
      <c r="A191" s="5"/>
      <c r="B191" s="208" t="s">
        <v>13</v>
      </c>
      <c r="C191" s="178"/>
      <c r="D191" s="242"/>
      <c r="E191" s="243"/>
      <c r="F191" s="228"/>
      <c r="G191" s="211" t="str">
        <f>IF(E179="","",IF(AND(E186="",E187=""),"",IF(D157&lt;&gt;"Pay Stubs","", IF(YEAR(D159)=YEAR(E159), IF(OR(F191="", F191 = 0), (SUM(C191:E191)/3)*VLOOKUP(H155, PayPeriods, 3, FALSE), (F191/H159)*260), IF(J157=0,0,IF(OR(F191="", F191 = 0), SUM(C191:E191)/3*VLOOKUP(H155, PayPeriods, 3, FALSE), (F191/J157)*VLOOKUP(H155,PayPeriods,3,FALSE)))))))</f>
        <v/>
      </c>
      <c r="H191" s="49"/>
      <c r="I191" s="65"/>
    </row>
    <row r="192" spans="1:10" x14ac:dyDescent="0.3">
      <c r="A192" s="5"/>
      <c r="B192" s="208" t="s">
        <v>30</v>
      </c>
      <c r="C192" s="178"/>
      <c r="D192" s="242"/>
      <c r="E192" s="243"/>
      <c r="F192" s="228"/>
      <c r="G192" s="4" t="str">
        <f>IF(E179="","",IF(AND(E186="",E187=""),"",IF(D157&lt;&gt;"Pay Stubs","", IF(YEAR(D159)=YEAR(E159), IF(OR(F192="", F192 = 0), (SUM(C192:E192)/3)*VLOOKUP(H155, PayPeriods, 3, FALSE), (F192/H159)*260), IF(J157=0,0,IF(OR(F192="", F192 = 0), SUM(C192:E192)/3*VLOOKUP(H155, PayPeriods, 3, FALSE), (F192/J157)*VLOOKUP(H155,PayPeriods,3,FALSE)))))))</f>
        <v/>
      </c>
      <c r="H192" s="49"/>
      <c r="I192" s="65"/>
    </row>
    <row r="193" spans="1:10" ht="16.2" thickBot="1" x14ac:dyDescent="0.35">
      <c r="A193" s="5"/>
      <c r="B193" s="340" t="s">
        <v>98</v>
      </c>
      <c r="C193" s="245">
        <f>C190+C191+C192</f>
        <v>0</v>
      </c>
      <c r="D193" s="246">
        <f t="shared" ref="D193:E193" si="4">D190+D191+D192</f>
        <v>0</v>
      </c>
      <c r="E193" s="247">
        <f t="shared" si="4"/>
        <v>0</v>
      </c>
      <c r="F193" s="269"/>
      <c r="G193" s="211" t="str">
        <f>IF(E179 = "", "", IF(AND(E186 = "", E187=""), "", IF(D157 = "Pay Stubs", SUM(G190:G192), "")))</f>
        <v/>
      </c>
      <c r="H193" s="46" t="str">
        <f>IF(E179= "", "", IF(AND(E186="", E187 = ""), "", IF(D157 = "Pay Stubs", IF(YEAR(D159) = YEAR(F159), (F193/H159) *260, IF(J157 = 0, 0, (F193/J157)*VLOOKUP(H155,PayPeriods,3,FALSE))), "")))</f>
        <v/>
      </c>
      <c r="I193" s="65"/>
      <c r="J193" s="9"/>
    </row>
    <row r="194" spans="1:10" ht="7.5" customHeight="1" x14ac:dyDescent="0.3">
      <c r="A194" s="5"/>
      <c r="B194" s="15"/>
      <c r="C194" s="53"/>
      <c r="D194" s="53"/>
      <c r="E194" s="53"/>
      <c r="F194" s="53"/>
      <c r="G194" s="53"/>
      <c r="H194" s="53"/>
      <c r="I194" s="65"/>
    </row>
    <row r="195" spans="1:10" x14ac:dyDescent="0.3">
      <c r="A195" s="5"/>
      <c r="B195" s="66" t="str">
        <f>IF(D157 = "VOE", "", IF(SUM(F190:F192) = 0, "",IF(SUM(F190:F192) = F193, "", "Year to Date Base pay, Overtime and Other income do not add to the Gross Wages, please correct or explain.")))</f>
        <v/>
      </c>
      <c r="C195" s="5"/>
      <c r="D195" s="5"/>
      <c r="E195" s="29"/>
      <c r="F195" s="14"/>
      <c r="G195" s="14"/>
      <c r="H195" s="14"/>
      <c r="I195" s="14"/>
    </row>
    <row r="196" spans="1:10" x14ac:dyDescent="0.3">
      <c r="A196" s="5"/>
      <c r="B196" s="66" t="str">
        <f>IF(D157 = "VOE", "", IF(F193 &lt; E193, "Year to Date Gross Wages must be greater than or equal to the last pay stub", ""))</f>
        <v/>
      </c>
      <c r="C196" s="5"/>
      <c r="D196" s="5"/>
      <c r="E196" s="14"/>
      <c r="F196" s="14"/>
      <c r="G196" s="14"/>
      <c r="H196" s="14"/>
      <c r="I196" s="14"/>
    </row>
    <row r="197" spans="1:10" x14ac:dyDescent="0.3">
      <c r="A197" s="5"/>
      <c r="B197" s="5"/>
      <c r="C197" s="66"/>
      <c r="D197" s="5"/>
      <c r="E197" s="14"/>
      <c r="F197" s="14"/>
      <c r="G197" s="14"/>
      <c r="H197" s="14"/>
      <c r="I197" s="14"/>
    </row>
    <row r="198" spans="1:10" x14ac:dyDescent="0.3">
      <c r="A198" s="5"/>
      <c r="B198" s="67" t="str">
        <f xml:space="preserve"> IF(AND(B199 = "", B200 = ""), "", "If Regular Base Hours and/or Base Pay Rate are not provided on the check stubs, enter the numbers calculated below.")</f>
        <v/>
      </c>
      <c r="C198" s="66"/>
      <c r="D198" s="5"/>
      <c r="E198" s="14"/>
      <c r="F198" s="14"/>
      <c r="G198" s="14"/>
      <c r="H198" s="14"/>
      <c r="I198" s="14"/>
    </row>
    <row r="199" spans="1:10" x14ac:dyDescent="0.3">
      <c r="A199" s="5"/>
      <c r="B199" s="68" t="str">
        <f>IF(D157 = "Pay Stubs", IF(G189 = "Hourly Pay Rate", IF(AND(C199="", D199 = "", E199 = ""), "","Hours Calculator"), ""), "")</f>
        <v/>
      </c>
      <c r="C199" s="69" t="str">
        <f>IF(D157 = "Pay Stubs", IF(G189 = "Hourly Pay Rate", IF(C189 = "", "",C190/C189), ""), "")</f>
        <v/>
      </c>
      <c r="D199" s="69" t="str">
        <f>IF(D157 = "Pay Stubs", IF(G189 = "Hourly Pay Rate", IF(D189 = "", "", D190/D189), ""), "")</f>
        <v/>
      </c>
      <c r="E199" s="69" t="str">
        <f>IF(D157 = "Pay Stubs", IF(G189 = "Hourly Pay Rate", IF(E189 = "", "", E190/E189), ""), "")</f>
        <v/>
      </c>
      <c r="F199" s="14"/>
      <c r="G199" s="70"/>
      <c r="H199" s="5"/>
      <c r="I199" s="14"/>
    </row>
    <row r="200" spans="1:10" x14ac:dyDescent="0.3">
      <c r="A200" s="5"/>
      <c r="B200" s="68" t="str">
        <f>IF(D157 = "Pay Stubs", IF(G189 = "Hourly Pay Rate", IF(AND(C200="", D200 = "", E200 = ""), "","Rate Calculator"), ""), "")</f>
        <v/>
      </c>
      <c r="C200" s="71" t="str">
        <f>IF(D157 = "Pay Stubs", IF(G189="Hourly Pay Rate", IF(OR(C188 = "",C188 = 0), "", C190/C188),""), "")</f>
        <v/>
      </c>
      <c r="D200" s="71" t="str">
        <f>IF(D157="Pay Stubs",IF(G189="Hourly Pay Rate",IF(OR(D188="", D188 = 0),"",D190/D188), ""),"")</f>
        <v/>
      </c>
      <c r="E200" s="71" t="str">
        <f>IF(D157 = "Pay Stubs", IF(G189="Hourly Pay Rate", IF(OR(E188 = "",E188 = 0), "", E190/E188), ""), "")</f>
        <v/>
      </c>
      <c r="F200" s="5"/>
      <c r="G200" s="70"/>
      <c r="H200" s="5"/>
      <c r="I200" s="14"/>
    </row>
    <row r="201" spans="1:10" x14ac:dyDescent="0.3">
      <c r="A201" s="5"/>
      <c r="B201" s="14"/>
      <c r="C201" s="14"/>
      <c r="D201" s="14"/>
      <c r="E201" s="14"/>
      <c r="F201" s="14"/>
      <c r="G201" s="5"/>
      <c r="H201" s="17"/>
      <c r="I201" s="14"/>
    </row>
    <row r="202" spans="1:10" ht="15" customHeight="1" x14ac:dyDescent="0.3">
      <c r="A202" s="5"/>
      <c r="B202" s="5"/>
      <c r="C202" s="5"/>
      <c r="D202" s="5"/>
      <c r="E202" s="5"/>
      <c r="F202" s="5"/>
      <c r="G202" s="5"/>
      <c r="H202" s="5"/>
      <c r="I202" s="5"/>
    </row>
    <row r="203" spans="1:10" ht="14.25" customHeight="1" thickBot="1" x14ac:dyDescent="0.35">
      <c r="A203" s="5"/>
      <c r="B203" s="303" t="s">
        <v>57</v>
      </c>
      <c r="C203" s="304"/>
      <c r="D203" s="303" t="str">
        <f>E5</f>
        <v>Name not entered on Household Summary</v>
      </c>
      <c r="E203" s="304"/>
      <c r="F203" s="304"/>
      <c r="G203" s="304"/>
      <c r="H203" s="305" t="s">
        <v>112</v>
      </c>
      <c r="I203" s="14"/>
    </row>
    <row r="204" spans="1:10" ht="12" customHeight="1" thickTop="1" thickBot="1" x14ac:dyDescent="0.35">
      <c r="A204" s="5"/>
      <c r="B204" s="5"/>
      <c r="C204" s="14"/>
      <c r="D204" s="5"/>
      <c r="E204" s="5"/>
      <c r="F204" s="5"/>
      <c r="G204" s="5"/>
      <c r="H204" s="5"/>
      <c r="I204" s="5"/>
    </row>
    <row r="205" spans="1:10" ht="16.2" thickBot="1" x14ac:dyDescent="0.35">
      <c r="A205" s="5"/>
      <c r="B205" s="16" t="s">
        <v>62</v>
      </c>
      <c r="C205" s="14" t="s">
        <v>5</v>
      </c>
      <c r="D205" s="427"/>
      <c r="E205" s="428"/>
      <c r="F205" s="428"/>
      <c r="G205" s="429"/>
      <c r="H205" s="281" t="str">
        <f>IF(D207="VOE", E217, IF(D207 = "Pay Stubs", E229, ""))</f>
        <v/>
      </c>
      <c r="I205" s="270"/>
      <c r="J205" s="271"/>
    </row>
    <row r="206" spans="1:10" ht="7.5" customHeight="1" thickBot="1" x14ac:dyDescent="0.35">
      <c r="A206" s="5"/>
      <c r="B206" s="16"/>
      <c r="C206" s="14"/>
      <c r="D206" s="31"/>
      <c r="E206" s="119"/>
      <c r="F206" s="119"/>
      <c r="G206" s="111" t="s">
        <v>67</v>
      </c>
      <c r="H206" s="274" t="s">
        <v>59</v>
      </c>
      <c r="I206" s="272"/>
      <c r="J206" s="273"/>
    </row>
    <row r="207" spans="1:10" ht="16.2" thickBot="1" x14ac:dyDescent="0.35">
      <c r="A207" s="5"/>
      <c r="B207" s="16"/>
      <c r="C207" s="129" t="s">
        <v>33</v>
      </c>
      <c r="D207" s="193"/>
      <c r="E207" s="217">
        <f>IF(OR(D207="",D209=""),0,1)</f>
        <v>0</v>
      </c>
      <c r="F207" s="116"/>
      <c r="G207" s="275" t="str">
        <f>IFERROR(IF(OR(H205 = "Monthly", H205="Semi-Monthly"), IF(D207="VOE", H218, IF(D207 = "Pay Stubs", F231, "")), ROUNDUP(H207,0)),"")</f>
        <v/>
      </c>
      <c r="H207" s="276" t="str">
        <f>IFERROR(G209/(VLOOKUP(H205, PayPeriods, 2, FALSE)),"")</f>
        <v/>
      </c>
      <c r="I207" s="277"/>
      <c r="J207" s="278" t="str">
        <f>IFERROR(IF(AND(H205="Bi-Weekly",G207&gt;26),26,IF(AND(H205="Bi-Weekly",G207&lt;=26),G207,IF(AND(H205="Semi-Weekly",G207&gt;24),24,IF(AND(H205="Weekly",G207&gt;52),52,IF(AND(H205="Weekly",G207&lt;=52),G207,G207))))),"")</f>
        <v/>
      </c>
    </row>
    <row r="208" spans="1:10" ht="7.5" customHeight="1" thickBot="1" x14ac:dyDescent="0.35">
      <c r="A208" s="5"/>
      <c r="B208" s="16"/>
      <c r="C208" s="14"/>
      <c r="D208" s="32"/>
      <c r="E208" s="116"/>
      <c r="F208" s="111" t="s">
        <v>19</v>
      </c>
      <c r="G208" s="279" t="s">
        <v>69</v>
      </c>
      <c r="H208" s="280" t="s">
        <v>66</v>
      </c>
      <c r="I208" s="277"/>
      <c r="J208" s="278"/>
    </row>
    <row r="209" spans="1:10" ht="16.2" thickBot="1" x14ac:dyDescent="0.35">
      <c r="A209" s="5"/>
      <c r="B209" s="5"/>
      <c r="C209" s="130" t="s">
        <v>0</v>
      </c>
      <c r="D209" s="238"/>
      <c r="E209" s="354" t="e">
        <f>CONCATENATE("1/1/",YEAR(F209))</f>
        <v>#VALUE!</v>
      </c>
      <c r="F209" s="115" t="str">
        <f>IF(D207 = "VOE", E218, IF(D207 = "Pay Stubs", IF(OR(C237 = "", D237="",E237 = ""), IF(OR(C236 = "",D236="", E236=""), "", E236), E237),""))</f>
        <v/>
      </c>
      <c r="G209" s="281" t="str">
        <f>IFERROR(IF(YEAR(D209) = YEAR(F209), F209-D209+1,F209-E209+1),"")</f>
        <v/>
      </c>
      <c r="H209" s="281" t="str">
        <f>IFERROR(ROUNDUP(G209*(5/7), 0),"")</f>
        <v/>
      </c>
      <c r="I209" s="282"/>
      <c r="J209" s="278"/>
    </row>
    <row r="210" spans="1:10" ht="13.5" customHeight="1" thickBot="1" x14ac:dyDescent="0.35">
      <c r="A210" s="5"/>
      <c r="B210" s="34"/>
      <c r="C210" s="35"/>
      <c r="D210" s="36"/>
      <c r="E210" s="117"/>
      <c r="F210" s="117"/>
      <c r="G210" s="112" t="s">
        <v>68</v>
      </c>
      <c r="H210" s="118" t="str">
        <f>IF(D207 = "VOE", IF(E215&gt;VLOOKUP(H205, PayPeriods, 6, FALSE), VLOOKUP(H205, PayPeriods, 6, FALSE), E215),IF(D207="Pay Stubs", IF((C238+D238+E238)/3 &gt; VLOOKUP(H205, PayPeriods, 6, FALSE), VLOOKUP(H205, PayPeriods, 6, FALSE), (C238+D238+E238)/3), ""))</f>
        <v/>
      </c>
      <c r="I210" s="14"/>
    </row>
    <row r="211" spans="1:10" ht="13.5" customHeight="1" thickTop="1" x14ac:dyDescent="0.3">
      <c r="A211" s="5"/>
      <c r="B211" s="5"/>
      <c r="C211" s="33"/>
      <c r="D211" s="37"/>
      <c r="E211" s="38"/>
      <c r="F211" s="38"/>
      <c r="G211" s="33"/>
      <c r="H211" s="39"/>
      <c r="I211" s="14"/>
    </row>
    <row r="212" spans="1:10" ht="15.75" customHeight="1" thickBot="1" x14ac:dyDescent="0.35">
      <c r="A212" s="5"/>
      <c r="B212" s="306" t="s">
        <v>8</v>
      </c>
      <c r="C212" s="430" t="s">
        <v>35</v>
      </c>
      <c r="D212" s="430"/>
      <c r="E212" s="430"/>
      <c r="F212" s="430"/>
      <c r="G212" s="430"/>
      <c r="H212" s="430"/>
      <c r="I212" s="14"/>
    </row>
    <row r="213" spans="1:10" ht="7.5" customHeight="1" thickTop="1" x14ac:dyDescent="0.3">
      <c r="A213" s="5"/>
      <c r="B213" s="40"/>
      <c r="C213" s="41"/>
      <c r="D213" s="37"/>
      <c r="E213" s="42"/>
      <c r="F213" s="42"/>
      <c r="G213" s="33"/>
      <c r="H213" s="33"/>
      <c r="I213" s="14"/>
    </row>
    <row r="214" spans="1:10" ht="24.6" thickBot="1" x14ac:dyDescent="0.35">
      <c r="A214" s="5"/>
      <c r="B214" s="40"/>
      <c r="C214" s="43"/>
      <c r="D214" s="43"/>
      <c r="E214" s="199" t="s">
        <v>34</v>
      </c>
      <c r="F214" s="75" t="s">
        <v>47</v>
      </c>
      <c r="G214" s="76" t="s">
        <v>46</v>
      </c>
      <c r="H214" s="75" t="s">
        <v>48</v>
      </c>
      <c r="I214" s="44"/>
    </row>
    <row r="215" spans="1:10" ht="16.2" thickBot="1" x14ac:dyDescent="0.35">
      <c r="A215" s="5"/>
      <c r="B215" s="5"/>
      <c r="C215" s="414" t="s">
        <v>31</v>
      </c>
      <c r="D215" s="415"/>
      <c r="E215" s="218"/>
      <c r="F215" s="194"/>
      <c r="G215" s="203"/>
      <c r="H215" s="204"/>
      <c r="I215" s="52"/>
    </row>
    <row r="216" spans="1:10" ht="16.2" thickBot="1" x14ac:dyDescent="0.35">
      <c r="A216" s="5"/>
      <c r="B216" s="416" t="str">
        <f>IF(D207 = "VOE", IF(G216 = "Hourly Pay Rate", IF(E215&gt;VLOOKUP(H205,PayPeriods,6,FALSE),CONCATENATE("    Average hours &gt; ", ROUND(VLOOKUP(H205, PayPeriods, 6, FALSE),2), " (Standard Work Hours in Year / Pay Periods in Year);  ", ROUND(VLOOKUP(H205, PayPeriods, 6, FALSE),2), " hours used."), ""), ""), "")</f>
        <v/>
      </c>
      <c r="C216" s="417" t="s">
        <v>24</v>
      </c>
      <c r="D216" s="418"/>
      <c r="E216" s="283"/>
      <c r="F216" s="195" t="s">
        <v>93</v>
      </c>
      <c r="G216" s="419"/>
      <c r="H216" s="420"/>
      <c r="I216" s="14"/>
    </row>
    <row r="217" spans="1:10" x14ac:dyDescent="0.3">
      <c r="A217" s="5"/>
      <c r="B217" s="416"/>
      <c r="C217" s="414" t="s">
        <v>32</v>
      </c>
      <c r="D217" s="415"/>
      <c r="E217" s="202"/>
      <c r="F217" s="421" t="str">
        <f>IF(AND(E217 &lt;&gt; "Monthly", E217 &lt;&gt; "Semi-Monthly", H218&gt;0), "Payroll Frequency changed, delete value in H218", "")</f>
        <v/>
      </c>
      <c r="G217" s="422"/>
      <c r="H217" s="423"/>
      <c r="I217" s="52"/>
    </row>
    <row r="218" spans="1:10" x14ac:dyDescent="0.3">
      <c r="A218" s="5"/>
      <c r="B218" s="416"/>
      <c r="C218" s="424" t="s">
        <v>19</v>
      </c>
      <c r="D218" s="425"/>
      <c r="E218" s="219"/>
      <c r="F218" s="426" t="str">
        <f>IF(D207 = "VOE", IF(H205 &lt;&gt; "", IF(H205 = "Annual", "1 pay period", IF(OR(E217="Semi-Monthly", E217 = "Monthly"), "Enter # of Pay Periods to Date", IF(E218 = "", "",CONCATENATE(J207," pay periods to date")))), ""), "")</f>
        <v/>
      </c>
      <c r="G218" s="426"/>
      <c r="H218" s="81"/>
      <c r="I218" s="113">
        <f>IF(F218 = "Enter # of Pay Periods to Date", 50, 0)</f>
        <v>0</v>
      </c>
    </row>
    <row r="219" spans="1:10" x14ac:dyDescent="0.3">
      <c r="A219" s="5"/>
      <c r="B219" s="416"/>
      <c r="C219" s="407" t="s">
        <v>7</v>
      </c>
      <c r="D219" s="408"/>
      <c r="E219" s="284"/>
      <c r="F219" s="196" t="str">
        <f>IF(G219 = "", "", IF(G219 = 0, 0, G219/VLOOKUP(H205, PayPeriods, 3, FALSE)))</f>
        <v/>
      </c>
      <c r="G219" s="22" t="str">
        <f>IF(OR(G216="", E217 = "", E218=""), "", IF(D207="VOE",IF(G216="Hourly Pay Rate",H210*E216*VLOOKUP(H205, PayPeriods, 4, FALSE) *(VLOOKUP(H205,PayPeriods,3,FALSE)),E216*VLOOKUP(G216,PayRates,2,FALSE)),""))</f>
        <v/>
      </c>
      <c r="H219" s="79"/>
      <c r="I219" s="27"/>
    </row>
    <row r="220" spans="1:10" x14ac:dyDescent="0.3">
      <c r="A220" s="5"/>
      <c r="B220" s="339"/>
      <c r="C220" s="407" t="s">
        <v>13</v>
      </c>
      <c r="D220" s="408"/>
      <c r="E220" s="285"/>
      <c r="F220" s="29" t="str">
        <f>IF(OR(G216="", E217 = "", E218=""), "", IF(D207="VOE",IF(YEAR(D209) = YEAR(E209), (E220/H209)*VLOOKUP(H205, PayPeriods, 5,FALSE), IF(G207 = 0, 0, E220/G207)), ""))</f>
        <v/>
      </c>
      <c r="G220" s="47" t="str">
        <f>IF(OR(G216="", E217 = "", E218=""), "", IF(D207= "VOE", IF(YEAR(D209) = YEAR(E209), (E220/H209)*VLOOKUP(H205, PayPeriods, 5, FALSE) * VLOOKUP(H205, PayPeriods, 3,FALSE), IF(G207 = 0, 0, (E220/G207)*VLOOKUP(H205, PayPeriods, 3, FALSE))), ""))</f>
        <v/>
      </c>
      <c r="H220" s="49"/>
      <c r="I220" s="27"/>
    </row>
    <row r="221" spans="1:10" ht="15.75" customHeight="1" x14ac:dyDescent="0.3">
      <c r="A221" s="5"/>
      <c r="C221" s="409" t="s">
        <v>26</v>
      </c>
      <c r="D221" s="410"/>
      <c r="E221" s="230"/>
      <c r="F221" s="197"/>
      <c r="G221" s="172"/>
      <c r="H221" s="80"/>
      <c r="I221" s="29"/>
    </row>
    <row r="222" spans="1:10" x14ac:dyDescent="0.3">
      <c r="A222" s="5"/>
      <c r="C222" s="411"/>
      <c r="D222" s="412"/>
      <c r="E222" s="201"/>
      <c r="F222" s="213" t="str">
        <f>IF(OR(G216="", E217 = "", E218=""), "", IF(D207="VOE", IF(YEAR(D209) = YEAR(E209), (E222/H209)*VLOOKUP(H205, PayPeriods, 5,FALSE), IF(G207 = 0, 0, E222/G207)),""))</f>
        <v/>
      </c>
      <c r="G222" s="4" t="str">
        <f>IF(OR(G216="", E217 = "", E218=""), "", IF(D207 = "VOE", IF(YEAR(D209) = YEAR(E209), (E222/H209)*VLOOKUP(H205, PayPeriods, 5, FALSE) * VLOOKUP(H205, PayPeriods, 3,FALSE), IF(G207 = 0, 0, E222/G207)*VLOOKUP(H205, PayPeriods, 3, FALSE)), ""))</f>
        <v/>
      </c>
      <c r="H222" s="79"/>
      <c r="I222" s="29"/>
    </row>
    <row r="223" spans="1:10" x14ac:dyDescent="0.3">
      <c r="A223" s="5"/>
      <c r="C223" s="407" t="s">
        <v>36</v>
      </c>
      <c r="D223" s="408"/>
      <c r="E223" s="232">
        <f>E219+E220+E222</f>
        <v>0</v>
      </c>
      <c r="F223" s="198"/>
      <c r="G223" s="22" t="str">
        <f>IF(OR(G216="", E217 = "", E218=""), "", IF(D207 = "VOE", SUM(G219:G222),""))</f>
        <v/>
      </c>
      <c r="H223" s="50" t="str">
        <f>IF(OR(G216="",E217="",E218=""),"",IF(D207="VOE",IF(YEAR(D209) = YEAR(F209), (E223/H209) *260, IF(G207=0,0,(E223/G207)*VLOOKUP(H205,PayPeriods,3,FALSE))),""))</f>
        <v/>
      </c>
      <c r="I223" s="14"/>
    </row>
    <row r="224" spans="1:10" x14ac:dyDescent="0.3">
      <c r="A224" s="5"/>
      <c r="C224" s="407" t="str">
        <f>IF(E218="","Gross Pay Prior Year",CONCATENATE("Gross Pay ",YEAR(E218)-1))</f>
        <v>Gross Pay Prior Year</v>
      </c>
      <c r="D224" s="408"/>
      <c r="E224" s="228"/>
      <c r="F224" s="53"/>
      <c r="G224" s="53"/>
      <c r="H224" s="54"/>
      <c r="I224" s="14"/>
      <c r="J224" s="1"/>
    </row>
    <row r="225" spans="1:10" ht="16.2" thickBot="1" x14ac:dyDescent="0.35">
      <c r="A225" s="5"/>
      <c r="B225" s="51"/>
      <c r="C225" s="407" t="str">
        <f>IF(E218="","Gross Pay Prior Year",CONCATENATE("Gross Pay ",YEAR(E218)-2))</f>
        <v>Gross Pay Prior Year</v>
      </c>
      <c r="D225" s="408"/>
      <c r="E225" s="231"/>
      <c r="F225" s="53"/>
      <c r="G225" s="53"/>
      <c r="H225" s="54"/>
      <c r="I225" s="14"/>
      <c r="J225" s="1"/>
    </row>
    <row r="226" spans="1:10" ht="7.5" customHeight="1" x14ac:dyDescent="0.3">
      <c r="A226" s="5"/>
      <c r="B226" s="5"/>
      <c r="C226" s="52"/>
      <c r="D226" s="52"/>
      <c r="E226" s="53"/>
      <c r="F226" s="53"/>
      <c r="G226" s="53"/>
      <c r="H226" s="54"/>
      <c r="I226" s="14"/>
      <c r="J226" s="1"/>
    </row>
    <row r="227" spans="1:10" ht="24" customHeight="1" x14ac:dyDescent="0.3">
      <c r="A227" s="5"/>
      <c r="B227" s="5"/>
      <c r="C227" s="413" t="str">
        <f>IF(D207="VOE", IF(SUM(E219:E222)=E223, "", "Base Pay + Overtime + Commissions/Tips do not add to the Gross Pay (Current Year).  Please correct the numbers or explain the difference."), "")</f>
        <v/>
      </c>
      <c r="D227" s="413"/>
      <c r="E227" s="413"/>
      <c r="F227" s="413"/>
      <c r="G227" s="413"/>
      <c r="H227" s="413"/>
      <c r="I227" s="14"/>
      <c r="J227" s="1"/>
    </row>
    <row r="228" spans="1:10" ht="16.2" thickBot="1" x14ac:dyDescent="0.35">
      <c r="A228" s="5"/>
      <c r="C228" s="393"/>
      <c r="D228" s="393"/>
      <c r="G228" s="114" t="s">
        <v>6</v>
      </c>
      <c r="H228" s="115">
        <f>IF(OR(C237 = "", D237="", E237=""), IF(OR(C236 = "", D236 = "", E236 = ""), (E235-C235)/2, (E236-C236)/2), (E237-C237)/2)</f>
        <v>0</v>
      </c>
      <c r="I228" s="14"/>
      <c r="J228" s="1"/>
    </row>
    <row r="229" spans="1:10" ht="15.75" customHeight="1" thickBot="1" x14ac:dyDescent="0.35">
      <c r="A229" s="5"/>
      <c r="B229" s="307" t="s">
        <v>14</v>
      </c>
      <c r="C229" s="394" t="s">
        <v>109</v>
      </c>
      <c r="D229" s="395"/>
      <c r="E229" s="205"/>
      <c r="F229" s="396" t="s">
        <v>51</v>
      </c>
      <c r="G229" s="397"/>
      <c r="H229" s="58" t="str">
        <f>IF(OR(H228="", H228 = 0, H228&gt;31), "", IF(H228 &gt;20, "Monthly", IF(H228&gt;14, "Semi-Monthly", IF(H228&gt;9, "Bi-Weekly", "Weekly"))))</f>
        <v/>
      </c>
      <c r="I229" s="14"/>
      <c r="J229" s="1"/>
    </row>
    <row r="230" spans="1:10" ht="7.5" customHeight="1" thickTop="1" x14ac:dyDescent="0.3">
      <c r="A230" s="5"/>
      <c r="B230" s="55"/>
      <c r="C230" s="56"/>
      <c r="D230" s="56"/>
      <c r="E230" s="56"/>
      <c r="F230" s="337"/>
      <c r="G230" s="338"/>
      <c r="H230" s="58"/>
      <c r="I230" s="14"/>
      <c r="J230" s="1"/>
    </row>
    <row r="231" spans="1:10" x14ac:dyDescent="0.3">
      <c r="A231" s="5"/>
      <c r="B231" s="5"/>
      <c r="C231" s="398" t="str">
        <f>IF(D207="Pay Stubs",IF(H205&lt;&gt;"",IF(OR(H205="Semi-Monthly",H205="Monthly"),"Enter number of Pay Periods to Date", IF(F231&gt;0,"Payroll Frequency changed, delete value in F231", "")),""), "")</f>
        <v/>
      </c>
      <c r="D231" s="398"/>
      <c r="E231" s="398"/>
      <c r="F231" s="82"/>
      <c r="G231" s="221">
        <f>IF(C231 = "Enter number of Pay Periods to Date", 50, 0)</f>
        <v>0</v>
      </c>
      <c r="H231" s="58"/>
      <c r="I231" s="14"/>
      <c r="J231" s="1"/>
    </row>
    <row r="232" spans="1:10" ht="15.75" customHeight="1" x14ac:dyDescent="0.3">
      <c r="A232" s="5"/>
      <c r="B232" s="16"/>
      <c r="C232" s="399" t="str">
        <f xml:space="preserve"> IF(AND(OR(G243="", G243 = 0), OR(H243="", H243=0)), "", IF(H228&gt;31, "Pay stubs do not appear to be consecutive based on dates entered.", IF(OR( E236 &lt; C236, E236 &lt;D236, E237 &lt; C237, E237 &lt;D237), "Pay Stubs may be out of order.  Please check dates.",IF(H229 = "", "", IF(E229 = H229, "", "If Payroll Frequency selected does not equal Recommended please provide an explanation.")))))</f>
        <v/>
      </c>
      <c r="D232" s="399"/>
      <c r="E232" s="399"/>
      <c r="F232" s="399"/>
      <c r="G232" s="399"/>
      <c r="H232" s="399"/>
      <c r="I232" s="14"/>
      <c r="J232" s="1"/>
    </row>
    <row r="233" spans="1:10" ht="7.5" customHeight="1" x14ac:dyDescent="0.3">
      <c r="A233" s="5"/>
      <c r="B233" s="5"/>
      <c r="C233" s="60"/>
      <c r="D233" s="14"/>
      <c r="E233" s="14"/>
      <c r="F233" s="14"/>
      <c r="G233" s="14"/>
      <c r="H233" s="14"/>
      <c r="I233" s="14"/>
      <c r="J233" s="1"/>
    </row>
    <row r="234" spans="1:10" ht="24.6" thickBot="1" x14ac:dyDescent="0.35">
      <c r="A234" s="5"/>
      <c r="B234" s="61"/>
      <c r="C234" s="64" t="s">
        <v>225</v>
      </c>
      <c r="D234" s="64" t="s">
        <v>64</v>
      </c>
      <c r="E234" s="64" t="s">
        <v>224</v>
      </c>
      <c r="F234" s="63" t="s">
        <v>50</v>
      </c>
      <c r="G234" s="64" t="s">
        <v>49</v>
      </c>
      <c r="H234" s="64" t="s">
        <v>48</v>
      </c>
      <c r="I234" s="5"/>
    </row>
    <row r="235" spans="1:10" ht="15.75" customHeight="1" x14ac:dyDescent="0.3">
      <c r="A235" s="5"/>
      <c r="B235" s="340" t="s">
        <v>94</v>
      </c>
      <c r="C235" s="248"/>
      <c r="D235" s="220"/>
      <c r="E235" s="249"/>
      <c r="F235" s="400" t="str">
        <f>IF(D207 = "Pay Stubs", IF(AND(H205 &lt;&gt; "", F209 &lt;&gt; ""), IF(H205 = "Annual", "1 pay check to date", IF(OR(H205="Semi-Monthly", H205 = "Monthly"), "", IF(E229 = "", "",CONCATENATE(G207," pay checks to date")))), ""), "")</f>
        <v/>
      </c>
      <c r="G235" s="403" t="str">
        <f>IF(D207 = "Pay Stubs", IF(G239 = "Hourly Pay Rate", IF((C238+D238+E238)/3&gt;VLOOKUP(H205,PayPeriods,6,FALSE),CONCATENATE("Average hours &gt; ", ROUND(VLOOKUP(H205, PayPeriods, 6, FALSE),2), " (Standard Work Hours in Year / Pay Periods in Year); ", ROUND(VLOOKUP(H205, PayPeriods, 6, FALSE),2), " hours used to calculate base pay."), ""), ""), "")</f>
        <v/>
      </c>
      <c r="H235" s="404"/>
      <c r="I235" s="65"/>
    </row>
    <row r="236" spans="1:10" x14ac:dyDescent="0.3">
      <c r="A236" s="5"/>
      <c r="B236" s="340" t="s">
        <v>95</v>
      </c>
      <c r="C236" s="250"/>
      <c r="D236" s="251"/>
      <c r="E236" s="252"/>
      <c r="F236" s="401"/>
      <c r="G236" s="405"/>
      <c r="H236" s="406"/>
      <c r="I236" s="74"/>
    </row>
    <row r="237" spans="1:10" x14ac:dyDescent="0.3">
      <c r="A237" s="5"/>
      <c r="B237" s="340" t="s">
        <v>96</v>
      </c>
      <c r="C237" s="250"/>
      <c r="D237" s="251"/>
      <c r="E237" s="253"/>
      <c r="F237" s="401"/>
      <c r="G237" s="405"/>
      <c r="H237" s="406"/>
      <c r="I237" s="65"/>
    </row>
    <row r="238" spans="1:10" ht="16.2" thickBot="1" x14ac:dyDescent="0.35">
      <c r="A238" s="5"/>
      <c r="B238" s="207" t="s">
        <v>97</v>
      </c>
      <c r="C238" s="239"/>
      <c r="D238" s="240"/>
      <c r="E238" s="241"/>
      <c r="F238" s="402"/>
      <c r="G238" s="405"/>
      <c r="H238" s="406"/>
      <c r="I238" s="65"/>
    </row>
    <row r="239" spans="1:10" ht="16.2" thickBot="1" x14ac:dyDescent="0.35">
      <c r="A239" s="5"/>
      <c r="B239" s="208" t="s">
        <v>24</v>
      </c>
      <c r="C239" s="178"/>
      <c r="D239" s="242"/>
      <c r="E239" s="243"/>
      <c r="F239" s="212" t="s">
        <v>83</v>
      </c>
      <c r="G239" s="391"/>
      <c r="H239" s="392"/>
      <c r="I239" s="65"/>
    </row>
    <row r="240" spans="1:10" x14ac:dyDescent="0.3">
      <c r="A240" s="5"/>
      <c r="B240" s="209" t="s">
        <v>7</v>
      </c>
      <c r="C240" s="178"/>
      <c r="D240" s="242"/>
      <c r="E240" s="243"/>
      <c r="F240" s="244"/>
      <c r="G240" s="210" t="str">
        <f>IF(OR(E229 = "", G239 = ""), "", IF(AND(E236="", E237 = ""), "", IF(D207 = "Pay Stubs", IF(G239 = "Hourly Pay Rate", H210*E239*(VLOOKUP(H205,PayPeriods,3,FALSE)),E239*VLOOKUP(G239, PayRates, 2, FALSE)), "")))</f>
        <v/>
      </c>
      <c r="H240" s="79"/>
      <c r="I240" s="65"/>
    </row>
    <row r="241" spans="1:10" x14ac:dyDescent="0.3">
      <c r="A241" s="5"/>
      <c r="B241" s="208" t="s">
        <v>13</v>
      </c>
      <c r="C241" s="178"/>
      <c r="D241" s="242"/>
      <c r="E241" s="243"/>
      <c r="F241" s="228"/>
      <c r="G241" s="211" t="str">
        <f>IF(E229="","",IF(AND(E236="",E237=""),"",IF(D207&lt;&gt;"Pay Stubs","", IF(YEAR(D209)=YEAR(E209), IF(OR(F241="", F241 = 0), (SUM(C241:E241)/3)*VLOOKUP(H205, PayPeriods, 3, FALSE), (F241/H209)*260), IF(J207=0,0,IF(OR(F241="", F241 = 0), SUM(C241:E241)/3*VLOOKUP(H205, PayPeriods, 3, FALSE), (F241/J207)*VLOOKUP(H205,PayPeriods,3,FALSE)))))))</f>
        <v/>
      </c>
      <c r="H241" s="49"/>
      <c r="I241" s="65"/>
    </row>
    <row r="242" spans="1:10" x14ac:dyDescent="0.3">
      <c r="A242" s="5"/>
      <c r="B242" s="208" t="s">
        <v>30</v>
      </c>
      <c r="C242" s="178"/>
      <c r="D242" s="242"/>
      <c r="E242" s="243"/>
      <c r="F242" s="228"/>
      <c r="G242" s="4" t="str">
        <f>IF(E229="","",IF(AND(E236="",E237=""),"",IF(D207&lt;&gt;"Pay Stubs","", IF(YEAR(D209)=YEAR(E209), IF(OR(F242="", F242 = 0), (SUM(C242:E242)/3)*VLOOKUP(H205, PayPeriods, 3, FALSE), (F242/H209)*260), IF(J207=0,0,IF(OR(F242="", F242 = 0), SUM(C242:E242)/3*VLOOKUP(H205, PayPeriods, 3, FALSE), (F242/J207)*VLOOKUP(H205,PayPeriods,3,FALSE)))))))</f>
        <v/>
      </c>
      <c r="H242" s="49"/>
      <c r="I242" s="65"/>
    </row>
    <row r="243" spans="1:10" ht="16.2" thickBot="1" x14ac:dyDescent="0.35">
      <c r="A243" s="5"/>
      <c r="B243" s="340" t="s">
        <v>98</v>
      </c>
      <c r="C243" s="245">
        <f>C240+C241+C242</f>
        <v>0</v>
      </c>
      <c r="D243" s="246">
        <f t="shared" ref="D243:E243" si="5">D240+D241+D242</f>
        <v>0</v>
      </c>
      <c r="E243" s="247">
        <f t="shared" si="5"/>
        <v>0</v>
      </c>
      <c r="F243" s="269"/>
      <c r="G243" s="211" t="str">
        <f>IF(E229 = "", "", IF(AND(E236 = "", E237=""), "", IF(D207 = "Pay Stubs", SUM(G240:G242), "")))</f>
        <v/>
      </c>
      <c r="H243" s="46" t="str">
        <f>IF(E229= "", "", IF(AND(E236="", E237 = ""), "", IF(D207 = "Pay Stubs", IF(YEAR(D209) = YEAR(F209), (F243/H209) *260, IF(J207 = 0, 0, (F243/J207)*VLOOKUP(H205,PayPeriods,3,FALSE))), "")))</f>
        <v/>
      </c>
      <c r="I243" s="65"/>
      <c r="J243" s="9"/>
    </row>
    <row r="244" spans="1:10" ht="7.5" customHeight="1" x14ac:dyDescent="0.3">
      <c r="A244" s="5"/>
      <c r="B244" s="15"/>
      <c r="C244" s="53"/>
      <c r="D244" s="53"/>
      <c r="E244" s="53"/>
      <c r="F244" s="53"/>
      <c r="G244" s="53"/>
      <c r="H244" s="53"/>
      <c r="I244" s="65"/>
    </row>
    <row r="245" spans="1:10" x14ac:dyDescent="0.3">
      <c r="A245" s="5"/>
      <c r="B245" s="66" t="str">
        <f>IF(D207 = "VOE", "", IF(SUM(F240:F242) = 0, "",IF(SUM(F240:F242) = F243, "", "Year to Date Base pay, Overtime and Other income do not add to the Gross Wages, please correct or explain.")))</f>
        <v/>
      </c>
      <c r="C245" s="5"/>
      <c r="D245" s="5"/>
      <c r="E245" s="29"/>
      <c r="F245" s="14"/>
      <c r="G245" s="14"/>
      <c r="H245" s="14"/>
      <c r="I245" s="14"/>
    </row>
    <row r="246" spans="1:10" x14ac:dyDescent="0.3">
      <c r="A246" s="5"/>
      <c r="B246" s="66" t="str">
        <f>IF(D207 = "VOE", "", IF(F243 &lt; E243, "Year to Date Gross Wages must be greater than or equal to the last pay stub", ""))</f>
        <v/>
      </c>
      <c r="C246" s="5"/>
      <c r="D246" s="5"/>
      <c r="E246" s="14"/>
      <c r="F246" s="14"/>
      <c r="G246" s="14"/>
      <c r="H246" s="14"/>
      <c r="I246" s="14"/>
    </row>
    <row r="247" spans="1:10" x14ac:dyDescent="0.3">
      <c r="A247" s="5"/>
      <c r="B247" s="5"/>
      <c r="C247" s="66"/>
      <c r="D247" s="5"/>
      <c r="E247" s="14"/>
      <c r="F247" s="14"/>
      <c r="G247" s="14"/>
      <c r="H247" s="14"/>
      <c r="I247" s="14"/>
    </row>
    <row r="248" spans="1:10" x14ac:dyDescent="0.3">
      <c r="A248" s="5"/>
      <c r="B248" s="67" t="str">
        <f xml:space="preserve"> IF(AND(B249 = "", B250 = ""), "", "If Regular Base Hours and/or Base Pay Rate are not provided on the check stubs, enter the numbers calculated below.")</f>
        <v/>
      </c>
      <c r="C248" s="66"/>
      <c r="D248" s="5"/>
      <c r="E248" s="14"/>
      <c r="F248" s="14"/>
      <c r="G248" s="14"/>
      <c r="H248" s="14"/>
      <c r="I248" s="14"/>
    </row>
    <row r="249" spans="1:10" x14ac:dyDescent="0.3">
      <c r="A249" s="5"/>
      <c r="B249" s="68" t="str">
        <f>IF(D207 = "Pay Stubs", IF(G239 = "Hourly Pay Rate", IF(AND(C249="", D249 = "", E249 = ""), "","Hours Calculator"), ""), "")</f>
        <v/>
      </c>
      <c r="C249" s="69" t="str">
        <f>IF(D207 = "Pay Stubs", IF(G239 = "Hourly Pay Rate", IF(C239 = "", "",C240/C239), ""), "")</f>
        <v/>
      </c>
      <c r="D249" s="69" t="str">
        <f>IF(D207 = "Pay Stubs", IF(G239 = "Hourly Pay Rate", IF(D239 = "", "", D240/D239), ""), "")</f>
        <v/>
      </c>
      <c r="E249" s="69" t="str">
        <f>IF(D207 = "Pay Stubs", IF(G239 = "Hourly Pay Rate", IF(E239 = "", "", E240/E239), ""), "")</f>
        <v/>
      </c>
      <c r="F249" s="14"/>
      <c r="G249" s="70"/>
      <c r="H249" s="5"/>
      <c r="I249" s="14"/>
    </row>
    <row r="250" spans="1:10" x14ac:dyDescent="0.3">
      <c r="A250" s="5"/>
      <c r="B250" s="68" t="str">
        <f>IF(D207 = "Pay Stubs", IF(G239 = "Hourly Pay Rate", IF(AND(C250="", D250 = "", E250 = ""), "","Rate Calculator"), ""), "")</f>
        <v/>
      </c>
      <c r="C250" s="71" t="str">
        <f>IF(D207 = "Pay Stubs", IF(G239="Hourly Pay Rate", IF(OR(C238 = "",C238 = 0), "", C240/C238),""), "")</f>
        <v/>
      </c>
      <c r="D250" s="71" t="str">
        <f>IF(D207="Pay Stubs",IF(G239="Hourly Pay Rate",IF(OR(D238="", D238 = 0),"",D240/D238), ""),"")</f>
        <v/>
      </c>
      <c r="E250" s="71" t="str">
        <f>IF(D207 = "Pay Stubs", IF(G239="Hourly Pay Rate", IF(OR(E238 = "",E238 = 0), "", E240/E238), ""), "")</f>
        <v/>
      </c>
      <c r="F250" s="5"/>
      <c r="G250" s="70"/>
      <c r="H250" s="5"/>
      <c r="I250" s="14"/>
    </row>
    <row r="251" spans="1:10" x14ac:dyDescent="0.3">
      <c r="A251" s="5"/>
      <c r="B251" s="14"/>
      <c r="C251" s="14"/>
      <c r="D251" s="14"/>
      <c r="E251" s="14"/>
      <c r="F251" s="14"/>
      <c r="G251" s="5"/>
      <c r="H251" s="17"/>
      <c r="I251" s="14"/>
    </row>
  </sheetData>
  <sheetProtection algorithmName="SHA-512" hashValue="ggveSjvu/6iJmqorE2z+94JBOuJ/30S2+woX6HMs2CqKwn5vRAYgjBWaoC/980nj7GRHQYIpq6NOu/HUmuyONw==" saltValue="Fl3ZGvR1Z3pkda4zeyToZw==" spinCount="100000" sheet="1" selectLockedCells="1"/>
  <mergeCells count="138">
    <mergeCell ref="C221:D222"/>
    <mergeCell ref="C223:D223"/>
    <mergeCell ref="C224:D224"/>
    <mergeCell ref="C225:D225"/>
    <mergeCell ref="C227:H227"/>
    <mergeCell ref="C215:D215"/>
    <mergeCell ref="C27:D27"/>
    <mergeCell ref="G239:H239"/>
    <mergeCell ref="C228:D228"/>
    <mergeCell ref="C229:D229"/>
    <mergeCell ref="F229:G229"/>
    <mergeCell ref="C231:E231"/>
    <mergeCell ref="C232:H232"/>
    <mergeCell ref="F235:F238"/>
    <mergeCell ref="G235:H238"/>
    <mergeCell ref="C220:D220"/>
    <mergeCell ref="C181:E181"/>
    <mergeCell ref="C182:H182"/>
    <mergeCell ref="F185:F188"/>
    <mergeCell ref="G185:H188"/>
    <mergeCell ref="G189:H189"/>
    <mergeCell ref="D205:G205"/>
    <mergeCell ref="C212:H212"/>
    <mergeCell ref="C131:E131"/>
    <mergeCell ref="B216:B219"/>
    <mergeCell ref="C216:D216"/>
    <mergeCell ref="G216:H216"/>
    <mergeCell ref="C217:D217"/>
    <mergeCell ref="F217:H217"/>
    <mergeCell ref="C218:D218"/>
    <mergeCell ref="F218:G218"/>
    <mergeCell ref="C219:D219"/>
    <mergeCell ref="C170:D170"/>
    <mergeCell ref="C171:D172"/>
    <mergeCell ref="C173:D173"/>
    <mergeCell ref="C174:D174"/>
    <mergeCell ref="C175:D175"/>
    <mergeCell ref="C177:H177"/>
    <mergeCell ref="C178:D178"/>
    <mergeCell ref="C179:D179"/>
    <mergeCell ref="F179:G179"/>
    <mergeCell ref="C132:H132"/>
    <mergeCell ref="F135:F138"/>
    <mergeCell ref="G135:H138"/>
    <mergeCell ref="G139:H139"/>
    <mergeCell ref="D155:G155"/>
    <mergeCell ref="C162:H162"/>
    <mergeCell ref="C165:D165"/>
    <mergeCell ref="B166:B169"/>
    <mergeCell ref="C166:D166"/>
    <mergeCell ref="G166:H166"/>
    <mergeCell ref="C167:D167"/>
    <mergeCell ref="F167:H167"/>
    <mergeCell ref="C168:D168"/>
    <mergeCell ref="F168:G168"/>
    <mergeCell ref="C169:D169"/>
    <mergeCell ref="C120:D120"/>
    <mergeCell ref="C121:D122"/>
    <mergeCell ref="C123:D123"/>
    <mergeCell ref="C124:D124"/>
    <mergeCell ref="C125:D125"/>
    <mergeCell ref="C127:H127"/>
    <mergeCell ref="C128:D128"/>
    <mergeCell ref="C129:D129"/>
    <mergeCell ref="F129:G129"/>
    <mergeCell ref="C81:E81"/>
    <mergeCell ref="C82:H82"/>
    <mergeCell ref="F85:F88"/>
    <mergeCell ref="G85:H88"/>
    <mergeCell ref="G89:H89"/>
    <mergeCell ref="D105:G105"/>
    <mergeCell ref="C112:H112"/>
    <mergeCell ref="C115:D115"/>
    <mergeCell ref="B116:B119"/>
    <mergeCell ref="C116:D116"/>
    <mergeCell ref="G116:H116"/>
    <mergeCell ref="C117:D117"/>
    <mergeCell ref="F117:H117"/>
    <mergeCell ref="C118:D118"/>
    <mergeCell ref="F118:G118"/>
    <mergeCell ref="C119:D119"/>
    <mergeCell ref="C70:D70"/>
    <mergeCell ref="C71:D72"/>
    <mergeCell ref="C73:D73"/>
    <mergeCell ref="C74:D74"/>
    <mergeCell ref="C75:D75"/>
    <mergeCell ref="C77:H77"/>
    <mergeCell ref="C78:D78"/>
    <mergeCell ref="C79:D79"/>
    <mergeCell ref="F79:G79"/>
    <mergeCell ref="C62:H62"/>
    <mergeCell ref="C65:D65"/>
    <mergeCell ref="B66:B69"/>
    <mergeCell ref="C66:D66"/>
    <mergeCell ref="G66:H66"/>
    <mergeCell ref="C67:D67"/>
    <mergeCell ref="F67:H67"/>
    <mergeCell ref="C68:D68"/>
    <mergeCell ref="F68:G68"/>
    <mergeCell ref="C69:D69"/>
    <mergeCell ref="C40:D40"/>
    <mergeCell ref="F50:G50"/>
    <mergeCell ref="D55:G55"/>
    <mergeCell ref="C43:D43"/>
    <mergeCell ref="C44:D44"/>
    <mergeCell ref="C46:D46"/>
    <mergeCell ref="C47:D47"/>
    <mergeCell ref="C49:D49"/>
    <mergeCell ref="C26:D26"/>
    <mergeCell ref="C29:D29"/>
    <mergeCell ref="F29:G29"/>
    <mergeCell ref="B32:B34"/>
    <mergeCell ref="C32:D32"/>
    <mergeCell ref="C33:D33"/>
    <mergeCell ref="C34:D34"/>
    <mergeCell ref="B35:B38"/>
    <mergeCell ref="C35:D35"/>
    <mergeCell ref="C36:D36"/>
    <mergeCell ref="C37:D37"/>
    <mergeCell ref="C38:D38"/>
    <mergeCell ref="B14:D14"/>
    <mergeCell ref="B15:D15"/>
    <mergeCell ref="C19:D19"/>
    <mergeCell ref="C20:D20"/>
    <mergeCell ref="C21:D21"/>
    <mergeCell ref="C22:D22"/>
    <mergeCell ref="C23:D23"/>
    <mergeCell ref="C24:D24"/>
    <mergeCell ref="C25:D25"/>
    <mergeCell ref="B1:I2"/>
    <mergeCell ref="E5:H5"/>
    <mergeCell ref="B8:D8"/>
    <mergeCell ref="G8:H11"/>
    <mergeCell ref="B9:D9"/>
    <mergeCell ref="B10:D10"/>
    <mergeCell ref="B11:D11"/>
    <mergeCell ref="B12:D12"/>
    <mergeCell ref="B13:D13"/>
  </mergeCells>
  <conditionalFormatting sqref="H68">
    <cfRule type="expression" dxfId="111" priority="22">
      <formula>IF(OR(E67="Semi-Monthly",E67="Monthly"),1,0)</formula>
    </cfRule>
    <cfRule type="cellIs" dxfId="110" priority="27" stopIfTrue="1" operator="greaterThan">
      <formula>I68</formula>
    </cfRule>
    <cfRule type="cellIs" dxfId="109" priority="28" stopIfTrue="1" operator="lessThan">
      <formula>I68</formula>
    </cfRule>
  </conditionalFormatting>
  <conditionalFormatting sqref="F81">
    <cfRule type="expression" dxfId="108" priority="23" stopIfTrue="1">
      <formula>IF(D57="Pay Stubs",IF(OR(E79="Semi-monthly",E79="Monthly"),1,0),0)</formula>
    </cfRule>
    <cfRule type="cellIs" dxfId="107" priority="25" stopIfTrue="1" operator="greaterThan">
      <formula>$G$131</formula>
    </cfRule>
  </conditionalFormatting>
  <conditionalFormatting sqref="C81:E81">
    <cfRule type="expression" dxfId="106" priority="24" stopIfTrue="1">
      <formula>IF(OR(E79="Monthly",E79="Semi-monthly"),"TRUE","FALSE")</formula>
    </cfRule>
    <cfRule type="cellIs" dxfId="105" priority="26" stopIfTrue="1" operator="equal">
      <formula>"Payroll Frequency changed, delete value in F129"</formula>
    </cfRule>
  </conditionalFormatting>
  <conditionalFormatting sqref="F131">
    <cfRule type="expression" dxfId="104" priority="18" stopIfTrue="1">
      <formula>IF(D107="Pay Stubs",IF(OR(E129="Semi-monthly",E129="Monthly"),1,0),0)</formula>
    </cfRule>
    <cfRule type="cellIs" dxfId="103" priority="20" stopIfTrue="1" operator="greaterThan">
      <formula>$G$131</formula>
    </cfRule>
  </conditionalFormatting>
  <conditionalFormatting sqref="C131:E131">
    <cfRule type="expression" dxfId="102" priority="19" stopIfTrue="1">
      <formula>IF(OR(E129="Monthly",E129="Semi-monthly"),"TRUE","FALSE")</formula>
    </cfRule>
    <cfRule type="cellIs" dxfId="101" priority="21" stopIfTrue="1" operator="equal">
      <formula>"Payroll Frequency changed, delete value in F129"</formula>
    </cfRule>
  </conditionalFormatting>
  <conditionalFormatting sqref="F181">
    <cfRule type="expression" dxfId="100" priority="14" stopIfTrue="1">
      <formula>IF(D157="Pay Stubs",IF(OR(E179="Semi-monthly",E179="Monthly"),1,0),0)</formula>
    </cfRule>
    <cfRule type="cellIs" dxfId="99" priority="16" stopIfTrue="1" operator="greaterThan">
      <formula>$G$131</formula>
    </cfRule>
  </conditionalFormatting>
  <conditionalFormatting sqref="C181:E181">
    <cfRule type="expression" dxfId="98" priority="15" stopIfTrue="1">
      <formula>IF(OR(E179="Monthly",E179="Semi-monthly"),"TRUE","FALSE")</formula>
    </cfRule>
    <cfRule type="cellIs" dxfId="97" priority="17" stopIfTrue="1" operator="equal">
      <formula>"Payroll Frequency changed, delete value in F129"</formula>
    </cfRule>
  </conditionalFormatting>
  <conditionalFormatting sqref="F231">
    <cfRule type="expression" dxfId="96" priority="10" stopIfTrue="1">
      <formula>IF(D207="Pay Stubs",IF(OR(E229="Semi-monthly",E229="Monthly"),1,0),0)</formula>
    </cfRule>
    <cfRule type="cellIs" dxfId="95" priority="12" stopIfTrue="1" operator="greaterThan">
      <formula>$G$131</formula>
    </cfRule>
  </conditionalFormatting>
  <conditionalFormatting sqref="C231:E231">
    <cfRule type="expression" dxfId="94" priority="11" stopIfTrue="1">
      <formula>IF(OR(E229="Monthly",E229="Semi-monthly"),"TRUE","FALSE")</formula>
    </cfRule>
    <cfRule type="cellIs" dxfId="93" priority="13" stopIfTrue="1" operator="equal">
      <formula>"Payroll Frequency changed, delete value in F129"</formula>
    </cfRule>
  </conditionalFormatting>
  <conditionalFormatting sqref="H118">
    <cfRule type="expression" dxfId="92" priority="7">
      <formula>IF(OR(E117="Semi-Monthly",E117="Monthly"),1,0)</formula>
    </cfRule>
    <cfRule type="cellIs" dxfId="91" priority="8" stopIfTrue="1" operator="greaterThan">
      <formula>I118</formula>
    </cfRule>
    <cfRule type="cellIs" dxfId="90" priority="9" stopIfTrue="1" operator="lessThan">
      <formula>I118</formula>
    </cfRule>
  </conditionalFormatting>
  <conditionalFormatting sqref="H168">
    <cfRule type="expression" dxfId="89" priority="4">
      <formula>IF(OR(E167="Semi-Monthly",E167="Monthly"),1,0)</formula>
    </cfRule>
    <cfRule type="cellIs" dxfId="88" priority="5" stopIfTrue="1" operator="greaterThan">
      <formula>I168</formula>
    </cfRule>
    <cfRule type="cellIs" dxfId="87" priority="6" stopIfTrue="1" operator="lessThan">
      <formula>I168</formula>
    </cfRule>
  </conditionalFormatting>
  <conditionalFormatting sqref="H218">
    <cfRule type="expression" dxfId="86" priority="1">
      <formula>IF(OR(E217="Semi-Monthly",E217="Monthly"),1,0)</formula>
    </cfRule>
    <cfRule type="cellIs" dxfId="85" priority="2" stopIfTrue="1" operator="greaterThan">
      <formula>I218</formula>
    </cfRule>
    <cfRule type="cellIs" dxfId="84" priority="3" stopIfTrue="1" operator="lessThan">
      <formula>I218</formula>
    </cfRule>
  </conditionalFormatting>
  <dataValidations count="22">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42" xr:uid="{00000000-0002-0000-0800-000000000000}"/>
    <dataValidation allowBlank="1" showInputMessage="1" showErrorMessage="1" prompt="Include vacation, holiday and sick time in regular/base hours.  " sqref="B88 B138 B188 B238" xr:uid="{00000000-0002-0000-0800-000001000000}"/>
    <dataValidation allowBlank="1" showInputMessage="1" showErrorMessage="1" prompt="Include vacation, holiday and sick pay in Base Pay." sqref="B90 B140 B190 B240" xr:uid="{00000000-0002-0000-0800-000002000000}"/>
    <dataValidation allowBlank="1" showInputMessage="1" showErrorMessage="1" prompt="It is important to determine the pay schedule to accurately calculate pay periods to date." sqref="C81:E81 C181:E181 F68:G68 F118:G118 C131:E131 F168:G168 C231:E231 F218:G218" xr:uid="{00000000-0002-0000-0800-000003000000}"/>
    <dataValidation allowBlank="1" showInputMessage="1" showErrorMessage="1" prompt="Count full weeks from off season start date to off season end date indicated on VOE." sqref="C29:D29" xr:uid="{00000000-0002-0000-0800-000004000000}"/>
    <dataValidation type="list" allowBlank="1" showInputMessage="1" showErrorMessage="1" sqref="H29" xr:uid="{00000000-0002-0000-0800-000005000000}">
      <formula1>"No, Yes"</formula1>
    </dataValidation>
    <dataValidation allowBlank="1" showInputMessage="1" showErrorMessage="1" prompt="Enter the Household Member Number (1-15) from the Household Summary Tab." sqref="D5" xr:uid="{00000000-0002-0000-0800-000006000000}"/>
    <dataValidation allowBlank="1" showInputMessage="1" showErrorMessage="1" prompt="If unknown enter Weekly." sqref="C167:D167 C67:D67 C117:D117 C217:D217" xr:uid="{00000000-0002-0000-0800-000007000000}"/>
    <dataValidation allowBlank="1" showInputMessage="1" showErrorMessage="1" prompt="If blank, worksheet calculation assumes the person was employed at position prior to January 1 of the income documentation year." sqref="C209 C109 C159 C59" xr:uid="{00000000-0002-0000-0800-000008000000}"/>
    <dataValidation allowBlank="1" showInputMessage="1" showErrorMessage="1" prompt="Enter the type of income documentation used to qualify the household." sqref="C207 C107 C157 C57" xr:uid="{00000000-0002-0000-0800-000009000000}"/>
    <dataValidation allowBlank="1" showInputMessage="1" showErrorMessage="1" prompt="If Thru Date is not provided, enter the date the VOE was signed." sqref="C168:D168 C68:D68 C118:D118 C218:D218" xr:uid="{00000000-0002-0000-0800-00000A000000}"/>
    <dataValidation type="list" allowBlank="1" showInputMessage="1" showErrorMessage="1" sqref="D207 D107 D157 D57" xr:uid="{00000000-0002-0000-0800-00000B000000}">
      <formula1>"VOE, Pay Stubs"</formula1>
    </dataValidation>
    <dataValidation showDropDown="1" showInputMessage="1" showErrorMessage="1" sqref="G157:G158 G207:G208 G107:G108 G57:G58" xr:uid="{00000000-0002-0000-0800-00000C000000}"/>
    <dataValidation allowBlank="1" showInputMessage="1" showErrorMessage="1" prompt="If a range of hours is indicated on the VOE, enter the high end of the range." sqref="C165:D165 C33:D33 C65:D65 C115:D115 C215:D215" xr:uid="{00000000-0002-0000-0800-00000D000000}"/>
    <dataValidation type="list" allowBlank="1" showInputMessage="1" showErrorMessage="1" error="Please delete the entry and select a schedule from the drop down list." sqref="E179 E167 E79 E67 E129 E117 E229 E217" xr:uid="{00000000-0002-0000-0800-00000E000000}">
      <formula1>"Weekly, Bi-Weekly, Semi-Monthly, Monthly"</formula1>
    </dataValidation>
    <dataValidation type="whole" allowBlank="1" showInputMessage="1" showErrorMessage="1" sqref="F81 F181 H68 H118 F131 H168 F231 H218" xr:uid="{00000000-0002-0000-0800-00000F000000}">
      <formula1>0</formula1>
      <formula2>24</formula2>
    </dataValidation>
    <dataValidation type="list" allowBlank="1" showInputMessage="1" showErrorMessage="1" sqref="G189:H189 G166:H166 G89:H89 G66:H66 G139:H139 G116:H116 G239:H239 G216:H216" xr:uid="{00000000-0002-0000-0800-000010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9" xr:uid="{00000000-0002-0000-0800-000011000000}">
      <formula1>0</formula1>
      <formula2>D31</formula2>
    </dataValidation>
    <dataValidation type="whole" operator="lessThanOrEqual" allowBlank="1" showInputMessage="1" showErrorMessage="1" error="Weeks Employed to Date can not exceed Weeks Employed in Calendar Year." sqref="E32" xr:uid="{00000000-0002-0000-0800-000012000000}">
      <formula1>C31</formula1>
    </dataValidation>
    <dataValidation type="custom" allowBlank="1" showInputMessage="1" showErrorMessage="1" errorTitle="Missing Information" error="Verification and hire date must be indicated above before income can be entered." sqref="E65:E66 E68:E70 E74:E75 E72 D88:E92 D93:F93 C88:C93 C85:E87 C188:C193 C135:E137 E115:E116 E118:E120 E124:E125 E122 D138:E142 D143:F143 C138:C143 C185:E187 E165:E166 E168:E170 E174:E175 E172 D188:E192 D193:F193 C235:E237 D243:F243 C238:C243 E224:E225 E222 D238:E242 E215:E216 E218:E220" xr:uid="{00000000-0002-0000-0800-000013000000}">
      <formula1>$E$57=1</formula1>
    </dataValidation>
    <dataValidation type="custom" allowBlank="1" showInputMessage="1" showErrorMessage="1" errorTitle="Missing Information" error="Verification and hire date must be indicated above before income can be entered." prompt="If YTD amount is not listed on the pay stubs leave blank." sqref="F90:F92 F140:F142 F190:F192 F240:F242" xr:uid="{00000000-0002-0000-0800-000014000000}">
      <formula1>$E$57=1</formula1>
    </dataValidation>
    <dataValidation allowBlank="1" showInputMessage="1" showErrorMessage="1" errorTitle="Missing Information" error="Verification and hire date must be indicated above before income can be entered." sqref="E73 E173 E123 E223" xr:uid="{00000000-0002-0000-0800-000015000000}"/>
  </dataValidations>
  <pageMargins left="0.25" right="0.25" top="0.5" bottom="0.5" header="0.3" footer="0.3"/>
  <pageSetup orientation="portrait" blackAndWhite="1" errors="blank" r:id="rId1"/>
  <headerFooter>
    <oddFooter>&amp;R&amp;8January 2016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e020f29d5253fcc1d17f26dd0421d64f">
  <xsd:schema xmlns:xsd="http://www.w3.org/2001/XMLSchema" xmlns:xs="http://www.w3.org/2001/XMLSchema" xmlns:p="http://schemas.microsoft.com/office/2006/metadata/properties" xmlns:ns1="http://schemas.microsoft.com/sharepoint/v3" targetNamespace="http://schemas.microsoft.com/office/2006/metadata/properties" ma:root="true" ma:fieldsID="e0e54d1b889ab80228ab61e8c5ebb85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sisl xmlns:xsd="http://www.w3.org/2001/XMLSchema" xmlns:xsi="http://www.w3.org/2001/XMLSchema-instance" xmlns="http://www.boldonjames.com/2008/01/sie/internal/label" sislVersion="0" policy="feed5ec1-d8fd-4604-b5de-4dde7b8df4bc" origin="userSelected">
  <element uid="id_classification_nonbusiness" value=""/>
</sisl>
</file>

<file path=customXml/itemProps1.xml><?xml version="1.0" encoding="utf-8"?>
<ds:datastoreItem xmlns:ds="http://schemas.openxmlformats.org/officeDocument/2006/customXml" ds:itemID="{87B7891E-3368-4BF4-9F75-600F2C83B11C}">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purl.org/dc/dcmitype/"/>
    <ds:schemaRef ds:uri="http://purl.org/dc/terms/"/>
  </ds:schemaRefs>
</ds:datastoreItem>
</file>

<file path=customXml/itemProps2.xml><?xml version="1.0" encoding="utf-8"?>
<ds:datastoreItem xmlns:ds="http://schemas.openxmlformats.org/officeDocument/2006/customXml" ds:itemID="{CB74B7D0-FA5A-420C-8536-3123E5D84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4E409E-9403-44A8-AA44-E4533E0C00BF}">
  <ds:schemaRefs>
    <ds:schemaRef ds:uri="http://schemas.microsoft.com/sharepoint/v3/contenttype/forms"/>
  </ds:schemaRefs>
</ds:datastoreItem>
</file>

<file path=customXml/itemProps4.xml><?xml version="1.0" encoding="utf-8"?>
<ds:datastoreItem xmlns:ds="http://schemas.openxmlformats.org/officeDocument/2006/customXml" ds:itemID="{7F0BF417-6398-4DCC-BD43-06847DE1C266}">
  <ds:schemaRefs>
    <ds:schemaRef ds:uri="http://schemas.microsoft.com/office/2006/metadata/longProperties"/>
  </ds:schemaRefs>
</ds:datastoreItem>
</file>

<file path=customXml/itemProps5.xml><?xml version="1.0" encoding="utf-8"?>
<ds:datastoreItem xmlns:ds="http://schemas.openxmlformats.org/officeDocument/2006/customXml" ds:itemID="{119FA795-B4E8-41AA-B64F-FC74A26FB79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64</vt:i4>
      </vt:variant>
    </vt:vector>
  </HeadingPairs>
  <TitlesOfParts>
    <vt:vector size="79" baseType="lpstr">
      <vt:lpstr>Change Control</vt:lpstr>
      <vt:lpstr>Instructions</vt:lpstr>
      <vt:lpstr>Household Summary</vt:lpstr>
      <vt:lpstr>Notes</vt:lpstr>
      <vt:lpstr>HH Member 1</vt:lpstr>
      <vt:lpstr>HH Member 2</vt:lpstr>
      <vt:lpstr>HH Member 3</vt:lpstr>
      <vt:lpstr>HH Member 4</vt:lpstr>
      <vt:lpstr>HH Member 5</vt:lpstr>
      <vt:lpstr>HH Member 6</vt:lpstr>
      <vt:lpstr>HH Member 7</vt:lpstr>
      <vt:lpstr>HH Member 8</vt:lpstr>
      <vt:lpstr>Periods</vt:lpstr>
      <vt:lpstr>download</vt:lpstr>
      <vt:lpstr>Reference</vt:lpstr>
      <vt:lpstr>HouseholdName</vt:lpstr>
      <vt:lpstr>HouseholdNumber</vt:lpstr>
      <vt:lpstr>Name</vt:lpstr>
      <vt:lpstr>'HH Member 1'!OtherIncome</vt:lpstr>
      <vt:lpstr>'HH Member 2'!OtherIncome</vt:lpstr>
      <vt:lpstr>'HH Member 3'!OtherIncome</vt:lpstr>
      <vt:lpstr>'HH Member 4'!OtherIncome</vt:lpstr>
      <vt:lpstr>'HH Member 5'!OtherIncome</vt:lpstr>
      <vt:lpstr>'HH Member 6'!OtherIncome</vt:lpstr>
      <vt:lpstr>'HH Member 7'!OtherIncome</vt:lpstr>
      <vt:lpstr>'HH Member 8'!OtherIncome</vt:lpstr>
      <vt:lpstr>PayPeriods</vt:lpstr>
      <vt:lpstr>PayRates</vt:lpstr>
      <vt:lpstr>'HH Member 1'!Position1</vt:lpstr>
      <vt:lpstr>'HH Member 2'!Position1</vt:lpstr>
      <vt:lpstr>'HH Member 3'!Position1</vt:lpstr>
      <vt:lpstr>'HH Member 4'!Position1</vt:lpstr>
      <vt:lpstr>'HH Member 5'!Position1</vt:lpstr>
      <vt:lpstr>'HH Member 6'!Position1</vt:lpstr>
      <vt:lpstr>'HH Member 7'!Position1</vt:lpstr>
      <vt:lpstr>'HH Member 8'!Position1</vt:lpstr>
      <vt:lpstr>'HH Member 1'!Position2</vt:lpstr>
      <vt:lpstr>'HH Member 2'!Position2</vt:lpstr>
      <vt:lpstr>'HH Member 3'!Position2</vt:lpstr>
      <vt:lpstr>'HH Member 4'!Position2</vt:lpstr>
      <vt:lpstr>'HH Member 5'!Position2</vt:lpstr>
      <vt:lpstr>'HH Member 6'!Position2</vt:lpstr>
      <vt:lpstr>'HH Member 7'!Position2</vt:lpstr>
      <vt:lpstr>'HH Member 8'!Position2</vt:lpstr>
      <vt:lpstr>'HH Member 1'!Position3</vt:lpstr>
      <vt:lpstr>'HH Member 2'!Position3</vt:lpstr>
      <vt:lpstr>'HH Member 3'!Position3</vt:lpstr>
      <vt:lpstr>'HH Member 4'!Position3</vt:lpstr>
      <vt:lpstr>'HH Member 5'!Position3</vt:lpstr>
      <vt:lpstr>'HH Member 6'!Position3</vt:lpstr>
      <vt:lpstr>'HH Member 7'!Position3</vt:lpstr>
      <vt:lpstr>'HH Member 8'!Position3</vt:lpstr>
      <vt:lpstr>'HH Member 1'!Position4</vt:lpstr>
      <vt:lpstr>'HH Member 2'!Position4</vt:lpstr>
      <vt:lpstr>'HH Member 3'!Position4</vt:lpstr>
      <vt:lpstr>'HH Member 4'!Position4</vt:lpstr>
      <vt:lpstr>'HH Member 5'!Position4</vt:lpstr>
      <vt:lpstr>'HH Member 6'!Position4</vt:lpstr>
      <vt:lpstr>'HH Member 7'!Position4</vt:lpstr>
      <vt:lpstr>'HH Member 8'!Position4</vt:lpstr>
      <vt:lpstr>'Household Summary'!Print_Area</vt:lpstr>
      <vt:lpstr>Instructions!Print_Area</vt:lpstr>
      <vt:lpstr>Relationships</vt:lpstr>
      <vt:lpstr>'HH Member 1'!SeasonalIncome</vt:lpstr>
      <vt:lpstr>'HH Member 2'!SeasonalIncome</vt:lpstr>
      <vt:lpstr>'HH Member 3'!SeasonalIncome</vt:lpstr>
      <vt:lpstr>'HH Member 4'!SeasonalIncome</vt:lpstr>
      <vt:lpstr>'HH Member 5'!SeasonalIncome</vt:lpstr>
      <vt:lpstr>'HH Member 6'!SeasonalIncome</vt:lpstr>
      <vt:lpstr>'HH Member 7'!SeasonalIncome</vt:lpstr>
      <vt:lpstr>'HH Member 8'!SeasonalIncome</vt:lpstr>
      <vt:lpstr>'HH Member 1'!SelfEmploymentIncome</vt:lpstr>
      <vt:lpstr>'HH Member 2'!SelfEmploymentIncome</vt:lpstr>
      <vt:lpstr>'HH Member 3'!SelfEmploymentIncome</vt:lpstr>
      <vt:lpstr>'HH Member 4'!SelfEmploymentIncome</vt:lpstr>
      <vt:lpstr>'HH Member 5'!SelfEmploymentIncome</vt:lpstr>
      <vt:lpstr>'HH Member 6'!SelfEmploymentIncome</vt:lpstr>
      <vt:lpstr>'HH Member 7'!SelfEmploymentIncome</vt:lpstr>
      <vt:lpstr>'HH Member 8'!SelfEmploymentIncome</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dc:creator>
  <cp:lastModifiedBy>Frank-Jotzke, Angela</cp:lastModifiedBy>
  <cp:lastPrinted>2019-03-20T16:50:29Z</cp:lastPrinted>
  <dcterms:created xsi:type="dcterms:W3CDTF">2010-03-07T18:12:22Z</dcterms:created>
  <dcterms:modified xsi:type="dcterms:W3CDTF">2024-01-02T21:10:30Z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44787D4-0540-4523-9961-78E4036D8C6D}">
    <vt:lpwstr>{FF5B76C0-EF9C-4766-82BC-AADC171A7D26}</vt:lpwstr>
  </property>
  <property fmtid="{D5CDD505-2E9C-101B-9397-08002B2CF9AE}" pid="4" name="Risk ObjectId">
    <vt:lpwstr>490</vt:lpwstr>
  </property>
  <property fmtid="{D5CDD505-2E9C-101B-9397-08002B2CF9AE}" pid="5" name="Certified From">
    <vt:lpwstr>XLAudit</vt:lpwstr>
  </property>
  <property fmtid="{D5CDD505-2E9C-101B-9397-08002B2CF9AE}" pid="6" name="Zero Client">
    <vt:lpwstr>Yes</vt:lpwstr>
  </property>
  <property fmtid="{D5CDD505-2E9C-101B-9397-08002B2CF9AE}" pid="7" name="Certified by">
    <vt:lpwstr>chorton</vt:lpwstr>
  </property>
  <property fmtid="{D5CDD505-2E9C-101B-9397-08002B2CF9AE}" pid="8" name="Certified on">
    <vt:lpwstr>2/13/2018 9:15:50 AM</vt:lpwstr>
  </property>
  <property fmtid="{D5CDD505-2E9C-101B-9397-08002B2CF9AE}" pid="9" name="TTL Period">
    <vt:lpwstr>3650</vt:lpwstr>
  </property>
  <property fmtid="{D5CDD505-2E9C-101B-9397-08002B2CF9AE}" pid="10" name="docIndexRef">
    <vt:lpwstr>d5afdd1d-89b8-462a-9cd1-aa3b50549db1</vt:lpwstr>
  </property>
  <property fmtid="{D5CDD505-2E9C-101B-9397-08002B2CF9AE}" pid="11" name="bjSaver">
    <vt:lpwstr>MoDDMRssulDTY+dLl526UIXlIULp1xSA</vt:lpwstr>
  </property>
  <property fmtid="{D5CDD505-2E9C-101B-9397-08002B2CF9AE}" pid="12" name="bjDocumentSecurityLabel">
    <vt:lpwstr>Public</vt:lpwstr>
  </property>
  <property fmtid="{D5CDD505-2E9C-101B-9397-08002B2CF9AE}" pid="13" name="BaseFileName">
    <vt:lpwstr>CID_Income_Calculation_Workbook_Nov 19 Updates.xlsx</vt:lpwstr>
  </property>
  <property fmtid="{D5CDD505-2E9C-101B-9397-08002B2CF9AE}" pid="14" name="BaseFilePath">
    <vt:lpwstr>\\fhlbdm.com\data2\FHLBUDA\Community Investment\I DRIVE FHLBUDA\UDAs\Test\25080_Income Calculation Workbook</vt:lpwstr>
  </property>
  <property fmtid="{D5CDD505-2E9C-101B-9397-08002B2CF9AE}" pid="15" name="bjDocumentLabelXML">
    <vt:lpwstr>&lt;?xml version="1.0" encoding="us-ascii"?&gt;&lt;sisl xmlns:xsd="http://www.w3.org/2001/XMLSchema" xmlns:xsi="http://www.w3.org/2001/XMLSchema-instance" sislVersion="0" policy="feed5ec1-d8fd-4604-b5de-4dde7b8df4bc"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bjClsUserRVM">
    <vt:lpwstr>[]</vt:lpwstr>
  </property>
</Properties>
</file>