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workbookProtection workbookPassword="C933" lockStructure="1"/>
  <bookViews>
    <workbookView xWindow="360" yWindow="330" windowWidth="9180" windowHeight="4305" tabRatio="808"/>
  </bookViews>
  <sheets>
    <sheet name="Building Info" sheetId="10" r:id="rId1"/>
    <sheet name="Cost Breakdown" sheetId="6" r:id="rId2"/>
    <sheet name="Sources and Uses" sheetId="3" r:id="rId3"/>
    <sheet name="Rental Project Worksheet" sheetId="2" r:id="rId4"/>
    <sheet name="Residential Pro Forma" sheetId="1" r:id="rId5"/>
    <sheet name="Commercial Pro Forma" sheetId="11" r:id="rId6"/>
    <sheet name="Feasibility Checklist" sheetId="7" r:id="rId7"/>
  </sheets>
  <definedNames>
    <definedName name="_xlnm.Print_Area" localSheetId="6">'Feasibility Checklist'!$A$1:$H$339</definedName>
    <definedName name="_xlnm.Print_Area" localSheetId="3">'Rental Project Worksheet'!$A$1:$K$40</definedName>
    <definedName name="_xlnm.Print_Area" localSheetId="4">'Residential Pro Forma'!$A$1:$P$69</definedName>
    <definedName name="_xlnm.Print_Area" localSheetId="2">'Sources and Uses'!$A$1:$M$72</definedName>
    <definedName name="UAdminSqFt">#REF!</definedName>
    <definedName name="UASqFt">#REF!</definedName>
    <definedName name="UBSqFt">#REF!</definedName>
    <definedName name="UProgSqFt">#REF!</definedName>
    <definedName name="USiteAcres">#REF!</definedName>
    <definedName name="zOtherSqft">#REF!</definedName>
  </definedNames>
  <calcPr calcId="145621"/>
</workbook>
</file>

<file path=xl/calcChain.xml><?xml version="1.0" encoding="utf-8"?>
<calcChain xmlns="http://schemas.openxmlformats.org/spreadsheetml/2006/main">
  <c r="C165" i="7" l="1"/>
  <c r="C164" i="7"/>
  <c r="C163" i="7"/>
  <c r="C162" i="7"/>
  <c r="C323" i="7" l="1"/>
  <c r="E328" i="7"/>
  <c r="E321" i="7" l="1"/>
  <c r="C64" i="11" l="1"/>
  <c r="D64" i="11"/>
  <c r="E64" i="11"/>
  <c r="F64" i="11"/>
  <c r="G64" i="11"/>
  <c r="H64" i="11"/>
  <c r="I64" i="11"/>
  <c r="J64" i="11"/>
  <c r="K64" i="11"/>
  <c r="L64" i="11"/>
  <c r="M64" i="11"/>
  <c r="N64" i="11"/>
  <c r="O64" i="11"/>
  <c r="P64" i="11"/>
  <c r="B66" i="11"/>
  <c r="C59" i="11"/>
  <c r="D59" i="11"/>
  <c r="E59" i="11"/>
  <c r="F59" i="11"/>
  <c r="G59" i="11"/>
  <c r="H59" i="11"/>
  <c r="I59" i="11"/>
  <c r="J59" i="11"/>
  <c r="K59" i="11"/>
  <c r="L59" i="11"/>
  <c r="M59" i="11"/>
  <c r="N59" i="11"/>
  <c r="O59" i="11"/>
  <c r="P59" i="11"/>
  <c r="C56" i="11"/>
  <c r="D56" i="11"/>
  <c r="E56" i="11"/>
  <c r="F56" i="11"/>
  <c r="G56" i="11"/>
  <c r="H56" i="11"/>
  <c r="I56" i="11"/>
  <c r="J56" i="11"/>
  <c r="K56" i="11"/>
  <c r="L56" i="11"/>
  <c r="M56" i="11"/>
  <c r="N56" i="11"/>
  <c r="O56" i="11"/>
  <c r="P56" i="11"/>
  <c r="B56" i="11"/>
  <c r="B59" i="11" s="1"/>
  <c r="C52" i="11"/>
  <c r="D52" i="11"/>
  <c r="E52" i="11"/>
  <c r="F52" i="11"/>
  <c r="G52" i="11"/>
  <c r="H52" i="11"/>
  <c r="I52" i="11"/>
  <c r="J52" i="11"/>
  <c r="K52" i="11"/>
  <c r="L52" i="11"/>
  <c r="M52" i="11"/>
  <c r="N52" i="11"/>
  <c r="O52" i="11"/>
  <c r="P52" i="11"/>
  <c r="B64" i="11" l="1"/>
  <c r="B67" i="1"/>
  <c r="E49" i="7" l="1"/>
  <c r="C252" i="7" l="1"/>
  <c r="C51" i="1"/>
  <c r="D51" i="1" s="1"/>
  <c r="E51" i="1" s="1"/>
  <c r="F51" i="1" s="1"/>
  <c r="G51" i="1" s="1"/>
  <c r="H51" i="1" s="1"/>
  <c r="I51" i="1" s="1"/>
  <c r="J51" i="1" s="1"/>
  <c r="K51" i="1" s="1"/>
  <c r="L51" i="1" s="1"/>
  <c r="M51" i="1" s="1"/>
  <c r="N51" i="1" s="1"/>
  <c r="O51" i="1" s="1"/>
  <c r="P51" i="1" s="1"/>
  <c r="C49" i="1"/>
  <c r="D49" i="1" s="1"/>
  <c r="E49" i="1" s="1"/>
  <c r="F49" i="1" s="1"/>
  <c r="G49" i="1" s="1"/>
  <c r="H49" i="1" s="1"/>
  <c r="I49" i="1" s="1"/>
  <c r="J49" i="1" s="1"/>
  <c r="K49" i="1" s="1"/>
  <c r="L49" i="1" s="1"/>
  <c r="M49" i="1" s="1"/>
  <c r="N49" i="1" s="1"/>
  <c r="O49" i="1" s="1"/>
  <c r="P49" i="1" s="1"/>
  <c r="C267" i="7"/>
  <c r="P67" i="1"/>
  <c r="C56" i="1"/>
  <c r="D56" i="1" s="1"/>
  <c r="E56" i="1" s="1"/>
  <c r="F56" i="1" s="1"/>
  <c r="G56" i="1" s="1"/>
  <c r="H56" i="1" s="1"/>
  <c r="I56" i="1" s="1"/>
  <c r="J56" i="1" s="1"/>
  <c r="K56" i="1" s="1"/>
  <c r="L56" i="1" s="1"/>
  <c r="M56" i="1" s="1"/>
  <c r="N56" i="1" s="1"/>
  <c r="O56" i="1" s="1"/>
  <c r="P56" i="1" s="1"/>
  <c r="E305" i="7"/>
  <c r="D327" i="7"/>
  <c r="E65" i="3"/>
  <c r="E64" i="3"/>
  <c r="H60" i="3"/>
  <c r="K59" i="3"/>
  <c r="H69" i="3"/>
  <c r="K68" i="3"/>
  <c r="O67" i="1" l="1"/>
  <c r="K67" i="1"/>
  <c r="G67" i="1"/>
  <c r="N67" i="1"/>
  <c r="J67" i="1"/>
  <c r="F67" i="1"/>
  <c r="C67" i="1"/>
  <c r="M67" i="1"/>
  <c r="I67" i="1"/>
  <c r="E67" i="1"/>
  <c r="L67" i="1"/>
  <c r="H67" i="1"/>
  <c r="D67" i="1"/>
  <c r="H24" i="7"/>
  <c r="G36" i="2"/>
  <c r="G39" i="2" s="1"/>
  <c r="B20" i="1" s="1"/>
  <c r="G37" i="2"/>
  <c r="G40" i="2" s="1"/>
  <c r="B21" i="1" s="1"/>
  <c r="C21" i="1" s="1"/>
  <c r="D21" i="1" s="1"/>
  <c r="E21" i="1" s="1"/>
  <c r="F21" i="1" s="1"/>
  <c r="G21" i="1" s="1"/>
  <c r="H21" i="1" s="1"/>
  <c r="I21" i="1" s="1"/>
  <c r="J21" i="1" s="1"/>
  <c r="K21" i="1" s="1"/>
  <c r="L21" i="1" s="1"/>
  <c r="M21" i="1" s="1"/>
  <c r="N21" i="1" s="1"/>
  <c r="O21" i="1" s="1"/>
  <c r="P21" i="1" s="1"/>
  <c r="B36" i="2"/>
  <c r="C142" i="7"/>
  <c r="D142" i="7" s="1"/>
  <c r="C141" i="7"/>
  <c r="D141" i="7" s="1"/>
  <c r="C140" i="7"/>
  <c r="D140" i="7" s="1"/>
  <c r="B53" i="1"/>
  <c r="C286" i="7" s="1"/>
  <c r="C319" i="7"/>
  <c r="C320" i="7"/>
  <c r="F163" i="7"/>
  <c r="D7" i="1"/>
  <c r="D8" i="1"/>
  <c r="D11" i="1"/>
  <c r="D32" i="2"/>
  <c r="M32" i="2" s="1"/>
  <c r="D31" i="2"/>
  <c r="M31" i="2"/>
  <c r="D30" i="2"/>
  <c r="M30" i="2" s="1"/>
  <c r="D29" i="2"/>
  <c r="M29" i="2"/>
  <c r="D28" i="2"/>
  <c r="M28" i="2" s="1"/>
  <c r="D27" i="2"/>
  <c r="M27" i="2"/>
  <c r="D26" i="2"/>
  <c r="M26" i="2" s="1"/>
  <c r="D25" i="2"/>
  <c r="M25" i="2"/>
  <c r="D24" i="2"/>
  <c r="M24" i="2" s="1"/>
  <c r="D23" i="2"/>
  <c r="M23" i="2"/>
  <c r="H51" i="3"/>
  <c r="K50" i="3"/>
  <c r="E121" i="7"/>
  <c r="F25" i="6"/>
  <c r="F48" i="6" s="1"/>
  <c r="F57" i="6" s="1"/>
  <c r="F66" i="6" s="1"/>
  <c r="F70" i="6" s="1"/>
  <c r="F41" i="6"/>
  <c r="F46" i="6"/>
  <c r="F56" i="6"/>
  <c r="F61" i="6"/>
  <c r="H25" i="6"/>
  <c r="H48" i="6" s="1"/>
  <c r="H41" i="6"/>
  <c r="H46" i="6"/>
  <c r="H56" i="6"/>
  <c r="H61" i="6"/>
  <c r="C33" i="3"/>
  <c r="D33" i="3"/>
  <c r="D69" i="3" s="1"/>
  <c r="D10" i="1"/>
  <c r="C53" i="11"/>
  <c r="D53" i="11" s="1"/>
  <c r="E53" i="11" s="1"/>
  <c r="F53" i="11" s="1"/>
  <c r="G53" i="11" s="1"/>
  <c r="H53" i="11" s="1"/>
  <c r="I53" i="11" s="1"/>
  <c r="J53" i="11" s="1"/>
  <c r="K53" i="11" s="1"/>
  <c r="L53" i="11" s="1"/>
  <c r="M53" i="11" s="1"/>
  <c r="N53" i="11" s="1"/>
  <c r="O53" i="11" s="1"/>
  <c r="P53" i="11" s="1"/>
  <c r="D9" i="1"/>
  <c r="H42" i="3"/>
  <c r="D24" i="3"/>
  <c r="E9" i="3"/>
  <c r="E8" i="3"/>
  <c r="E10" i="3"/>
  <c r="E11" i="3"/>
  <c r="E12" i="3"/>
  <c r="E13" i="3"/>
  <c r="E14" i="3"/>
  <c r="E15" i="3"/>
  <c r="E16" i="3"/>
  <c r="E17" i="3"/>
  <c r="E18" i="3"/>
  <c r="E19" i="3"/>
  <c r="E20" i="3"/>
  <c r="E21" i="3"/>
  <c r="E22" i="3"/>
  <c r="E23" i="3"/>
  <c r="C24" i="3"/>
  <c r="F30" i="10"/>
  <c r="C9" i="6" s="1"/>
  <c r="B24" i="11"/>
  <c r="C20" i="11"/>
  <c r="C21" i="11"/>
  <c r="C29" i="11"/>
  <c r="C30" i="11"/>
  <c r="C31" i="11"/>
  <c r="C32" i="11"/>
  <c r="C33" i="11"/>
  <c r="C34" i="11"/>
  <c r="C35" i="11"/>
  <c r="C36" i="11"/>
  <c r="C37" i="11"/>
  <c r="C38" i="11"/>
  <c r="C39" i="11"/>
  <c r="C40" i="11"/>
  <c r="C41" i="11"/>
  <c r="C42" i="11"/>
  <c r="C43" i="11"/>
  <c r="C44" i="11"/>
  <c r="C45" i="11"/>
  <c r="C46" i="11"/>
  <c r="C47" i="11"/>
  <c r="C48" i="11"/>
  <c r="C49" i="11"/>
  <c r="C57" i="11"/>
  <c r="D21" i="11"/>
  <c r="D29" i="11"/>
  <c r="D30" i="11"/>
  <c r="D31" i="11"/>
  <c r="D32" i="11"/>
  <c r="D33" i="11"/>
  <c r="D34" i="11"/>
  <c r="D35" i="11"/>
  <c r="D36" i="11"/>
  <c r="D37" i="11"/>
  <c r="D38" i="11"/>
  <c r="D39" i="11"/>
  <c r="D40" i="11"/>
  <c r="D41" i="11"/>
  <c r="D42" i="11"/>
  <c r="D43" i="11"/>
  <c r="D44" i="11"/>
  <c r="D45" i="11"/>
  <c r="D46" i="11"/>
  <c r="D47" i="11"/>
  <c r="D48" i="11"/>
  <c r="D49" i="11"/>
  <c r="D57" i="11"/>
  <c r="E21" i="11"/>
  <c r="E29" i="11"/>
  <c r="E30" i="11"/>
  <c r="E31" i="11"/>
  <c r="E32" i="11"/>
  <c r="E33" i="11"/>
  <c r="E34" i="11"/>
  <c r="E35" i="11"/>
  <c r="E36" i="11"/>
  <c r="E37" i="11"/>
  <c r="E38" i="11"/>
  <c r="E39" i="11"/>
  <c r="E40" i="11"/>
  <c r="E41" i="11"/>
  <c r="E42" i="11"/>
  <c r="E43" i="11"/>
  <c r="E44" i="11"/>
  <c r="E45" i="11"/>
  <c r="E46" i="11"/>
  <c r="E47" i="11"/>
  <c r="E48" i="11"/>
  <c r="E49" i="11"/>
  <c r="E57" i="11"/>
  <c r="F21" i="11"/>
  <c r="F29" i="11"/>
  <c r="F30" i="11"/>
  <c r="F31" i="11"/>
  <c r="F32" i="11"/>
  <c r="F33" i="11"/>
  <c r="F34" i="11"/>
  <c r="F35" i="11"/>
  <c r="F36" i="11"/>
  <c r="F37" i="11"/>
  <c r="F38" i="11"/>
  <c r="F39" i="11"/>
  <c r="F40" i="11"/>
  <c r="F41" i="11"/>
  <c r="F42" i="11"/>
  <c r="F43" i="11"/>
  <c r="F44" i="11"/>
  <c r="F45" i="11"/>
  <c r="F46" i="11"/>
  <c r="F47" i="11"/>
  <c r="F48" i="11"/>
  <c r="F49" i="11"/>
  <c r="F57" i="11"/>
  <c r="G21" i="11"/>
  <c r="G29" i="11"/>
  <c r="G30" i="11"/>
  <c r="G31" i="11"/>
  <c r="G32" i="11"/>
  <c r="G33" i="11"/>
  <c r="G34" i="11"/>
  <c r="G35" i="11"/>
  <c r="G36" i="11"/>
  <c r="G37" i="11"/>
  <c r="G38" i="11"/>
  <c r="G39" i="11"/>
  <c r="G40" i="11"/>
  <c r="G41" i="11"/>
  <c r="G42" i="11"/>
  <c r="G43" i="11"/>
  <c r="G44" i="11"/>
  <c r="G45" i="11"/>
  <c r="G46" i="11"/>
  <c r="G47" i="11"/>
  <c r="G48" i="11"/>
  <c r="G49" i="11"/>
  <c r="G57" i="11"/>
  <c r="H21" i="11"/>
  <c r="H29" i="11"/>
  <c r="H30" i="11"/>
  <c r="H31" i="11"/>
  <c r="H32" i="11"/>
  <c r="H33" i="11"/>
  <c r="H34" i="11"/>
  <c r="H35" i="11"/>
  <c r="H36" i="11"/>
  <c r="H37" i="11"/>
  <c r="H38" i="11"/>
  <c r="H39" i="11"/>
  <c r="H40" i="11"/>
  <c r="H41" i="11"/>
  <c r="H42" i="11"/>
  <c r="H43" i="11"/>
  <c r="H44" i="11"/>
  <c r="H45" i="11"/>
  <c r="H46" i="11"/>
  <c r="H47" i="11"/>
  <c r="H48" i="11"/>
  <c r="H49" i="11"/>
  <c r="H57" i="11"/>
  <c r="I21" i="11"/>
  <c r="I29" i="11"/>
  <c r="I30" i="11"/>
  <c r="I31" i="11"/>
  <c r="I32" i="11"/>
  <c r="I33" i="11"/>
  <c r="I34" i="11"/>
  <c r="I35" i="11"/>
  <c r="I36" i="11"/>
  <c r="I37" i="11"/>
  <c r="I38" i="11"/>
  <c r="I39" i="11"/>
  <c r="I40" i="11"/>
  <c r="I41" i="11"/>
  <c r="I42" i="11"/>
  <c r="I43" i="11"/>
  <c r="I44" i="11"/>
  <c r="I45" i="11"/>
  <c r="I46" i="11"/>
  <c r="I47" i="11"/>
  <c r="I48" i="11"/>
  <c r="I49" i="11"/>
  <c r="I57" i="11"/>
  <c r="I61" i="11"/>
  <c r="J21" i="11"/>
  <c r="J29" i="11"/>
  <c r="J30" i="11"/>
  <c r="J31" i="11"/>
  <c r="J32" i="11"/>
  <c r="J33" i="11"/>
  <c r="J34" i="11"/>
  <c r="J35" i="11"/>
  <c r="J36" i="11"/>
  <c r="J37" i="11"/>
  <c r="J38" i="11"/>
  <c r="J39" i="11"/>
  <c r="J40" i="11"/>
  <c r="J41" i="11"/>
  <c r="J42" i="11"/>
  <c r="J43" i="11"/>
  <c r="J44" i="11"/>
  <c r="J45" i="11"/>
  <c r="J46" i="11"/>
  <c r="J47" i="11"/>
  <c r="J48" i="11"/>
  <c r="J49" i="11"/>
  <c r="J57" i="11"/>
  <c r="K21" i="11"/>
  <c r="K29" i="11"/>
  <c r="K30" i="11"/>
  <c r="K31" i="11"/>
  <c r="K32" i="11"/>
  <c r="K33" i="11"/>
  <c r="K34" i="11"/>
  <c r="K35" i="11"/>
  <c r="K36" i="11"/>
  <c r="K37" i="11"/>
  <c r="K38" i="11"/>
  <c r="K39" i="11"/>
  <c r="K40" i="11"/>
  <c r="K41" i="11"/>
  <c r="K42" i="11"/>
  <c r="K43" i="11"/>
  <c r="K44" i="11"/>
  <c r="K45" i="11"/>
  <c r="K46" i="11"/>
  <c r="K47" i="11"/>
  <c r="K48" i="11"/>
  <c r="K49" i="11"/>
  <c r="K57" i="11"/>
  <c r="K61" i="11"/>
  <c r="L21" i="11"/>
  <c r="L29" i="11"/>
  <c r="L30" i="11"/>
  <c r="L31" i="11"/>
  <c r="M31" i="11" s="1"/>
  <c r="L32" i="11"/>
  <c r="M32" i="11" s="1"/>
  <c r="N32" i="11" s="1"/>
  <c r="O32" i="11" s="1"/>
  <c r="P32" i="11" s="1"/>
  <c r="L33" i="11"/>
  <c r="L34" i="11"/>
  <c r="L35" i="11"/>
  <c r="M35" i="11" s="1"/>
  <c r="N35" i="11" s="1"/>
  <c r="O35" i="11" s="1"/>
  <c r="P35" i="11" s="1"/>
  <c r="L36" i="11"/>
  <c r="M36" i="11" s="1"/>
  <c r="N36" i="11" s="1"/>
  <c r="O36" i="11" s="1"/>
  <c r="P36" i="11" s="1"/>
  <c r="L37" i="11"/>
  <c r="L38" i="11"/>
  <c r="L39" i="11"/>
  <c r="M39" i="11" s="1"/>
  <c r="N39" i="11" s="1"/>
  <c r="O39" i="11" s="1"/>
  <c r="P39" i="11" s="1"/>
  <c r="L40" i="11"/>
  <c r="M40" i="11" s="1"/>
  <c r="N40" i="11" s="1"/>
  <c r="O40" i="11" s="1"/>
  <c r="P40" i="11" s="1"/>
  <c r="L41" i="11"/>
  <c r="M41" i="11" s="1"/>
  <c r="N41" i="11" s="1"/>
  <c r="O41" i="11" s="1"/>
  <c r="P41" i="11" s="1"/>
  <c r="L42" i="11"/>
  <c r="L43" i="11"/>
  <c r="M43" i="11" s="1"/>
  <c r="N43" i="11" s="1"/>
  <c r="O43" i="11" s="1"/>
  <c r="P43" i="11" s="1"/>
  <c r="L44" i="11"/>
  <c r="M44" i="11" s="1"/>
  <c r="N44" i="11" s="1"/>
  <c r="O44" i="11" s="1"/>
  <c r="P44" i="11" s="1"/>
  <c r="L45" i="11"/>
  <c r="L46" i="11"/>
  <c r="L47" i="11"/>
  <c r="M47" i="11" s="1"/>
  <c r="N47" i="11" s="1"/>
  <c r="O47" i="11" s="1"/>
  <c r="P47" i="11" s="1"/>
  <c r="L48" i="11"/>
  <c r="M48" i="11" s="1"/>
  <c r="N48" i="11" s="1"/>
  <c r="O48" i="11" s="1"/>
  <c r="P48" i="11" s="1"/>
  <c r="L49" i="11"/>
  <c r="M49" i="11" s="1"/>
  <c r="N49" i="11" s="1"/>
  <c r="O49" i="11" s="1"/>
  <c r="P49" i="11" s="1"/>
  <c r="L57" i="11"/>
  <c r="M21" i="11"/>
  <c r="M29" i="11"/>
  <c r="N29" i="11" s="1"/>
  <c r="O29" i="11" s="1"/>
  <c r="P29" i="11" s="1"/>
  <c r="M30" i="11"/>
  <c r="M33" i="11"/>
  <c r="N33" i="11" s="1"/>
  <c r="O33" i="11" s="1"/>
  <c r="P33" i="11" s="1"/>
  <c r="M34" i="11"/>
  <c r="N34" i="11" s="1"/>
  <c r="O34" i="11" s="1"/>
  <c r="P34" i="11" s="1"/>
  <c r="M37" i="11"/>
  <c r="N37" i="11" s="1"/>
  <c r="O37" i="11" s="1"/>
  <c r="P37" i="11" s="1"/>
  <c r="M38" i="11"/>
  <c r="M42" i="11"/>
  <c r="N42" i="11" s="1"/>
  <c r="O42" i="11" s="1"/>
  <c r="P42" i="11" s="1"/>
  <c r="M45" i="11"/>
  <c r="N45" i="11" s="1"/>
  <c r="O45" i="11" s="1"/>
  <c r="P45" i="11" s="1"/>
  <c r="M46" i="11"/>
  <c r="M57" i="11"/>
  <c r="N21" i="11"/>
  <c r="O21" i="11" s="1"/>
  <c r="P21" i="11" s="1"/>
  <c r="N30" i="11"/>
  <c r="O30" i="11" s="1"/>
  <c r="P30" i="11" s="1"/>
  <c r="N38" i="11"/>
  <c r="O38" i="11" s="1"/>
  <c r="P38" i="11" s="1"/>
  <c r="N46" i="11"/>
  <c r="O46" i="11" s="1"/>
  <c r="P46" i="11" s="1"/>
  <c r="N57" i="11"/>
  <c r="O57" i="11"/>
  <c r="P57" i="11"/>
  <c r="B50" i="11"/>
  <c r="F21" i="10"/>
  <c r="F22" i="10"/>
  <c r="F23" i="10"/>
  <c r="F24" i="10"/>
  <c r="F25" i="10"/>
  <c r="C22" i="1"/>
  <c r="D22" i="1" s="1"/>
  <c r="E22" i="1" s="1"/>
  <c r="F22" i="1" s="1"/>
  <c r="G22" i="1" s="1"/>
  <c r="H22" i="1" s="1"/>
  <c r="I22" i="1" s="1"/>
  <c r="J22" i="1" s="1"/>
  <c r="K22" i="1" s="1"/>
  <c r="L22" i="1" s="1"/>
  <c r="M22" i="1" s="1"/>
  <c r="N22" i="1" s="1"/>
  <c r="O22" i="1" s="1"/>
  <c r="P22" i="1" s="1"/>
  <c r="C30" i="1"/>
  <c r="C31" i="1"/>
  <c r="D31" i="1" s="1"/>
  <c r="C32" i="1"/>
  <c r="D32" i="1" s="1"/>
  <c r="E32" i="1" s="1"/>
  <c r="F32" i="1" s="1"/>
  <c r="G32" i="1" s="1"/>
  <c r="H32" i="1" s="1"/>
  <c r="I32" i="1" s="1"/>
  <c r="J32" i="1" s="1"/>
  <c r="K32" i="1" s="1"/>
  <c r="L32" i="1" s="1"/>
  <c r="M32" i="1" s="1"/>
  <c r="N32" i="1" s="1"/>
  <c r="O32" i="1" s="1"/>
  <c r="P32" i="1" s="1"/>
  <c r="C33" i="1"/>
  <c r="C34" i="1"/>
  <c r="C35" i="1"/>
  <c r="D35" i="1" s="1"/>
  <c r="E35" i="1" s="1"/>
  <c r="F35" i="1" s="1"/>
  <c r="G35" i="1" s="1"/>
  <c r="H35" i="1" s="1"/>
  <c r="I35" i="1" s="1"/>
  <c r="J35" i="1" s="1"/>
  <c r="K35" i="1" s="1"/>
  <c r="L35" i="1" s="1"/>
  <c r="M35" i="1" s="1"/>
  <c r="N35" i="1" s="1"/>
  <c r="O35" i="1" s="1"/>
  <c r="P35" i="1" s="1"/>
  <c r="C36" i="1"/>
  <c r="D36" i="1" s="1"/>
  <c r="E36" i="1" s="1"/>
  <c r="F36" i="1" s="1"/>
  <c r="G36" i="1" s="1"/>
  <c r="H36" i="1" s="1"/>
  <c r="I36" i="1" s="1"/>
  <c r="J36" i="1" s="1"/>
  <c r="K36" i="1" s="1"/>
  <c r="L36" i="1" s="1"/>
  <c r="M36" i="1" s="1"/>
  <c r="N36" i="1" s="1"/>
  <c r="O36" i="1" s="1"/>
  <c r="P36" i="1" s="1"/>
  <c r="C37" i="1"/>
  <c r="D37" i="1" s="1"/>
  <c r="E37" i="1" s="1"/>
  <c r="F37" i="1" s="1"/>
  <c r="G37" i="1" s="1"/>
  <c r="H37" i="1" s="1"/>
  <c r="I37" i="1" s="1"/>
  <c r="J37" i="1" s="1"/>
  <c r="K37" i="1" s="1"/>
  <c r="L37" i="1" s="1"/>
  <c r="M37" i="1" s="1"/>
  <c r="N37" i="1" s="1"/>
  <c r="O37" i="1" s="1"/>
  <c r="P37" i="1" s="1"/>
  <c r="C38" i="1"/>
  <c r="D38" i="1" s="1"/>
  <c r="E38" i="1" s="1"/>
  <c r="F38" i="1" s="1"/>
  <c r="G38" i="1" s="1"/>
  <c r="H38" i="1" s="1"/>
  <c r="I38" i="1" s="1"/>
  <c r="J38" i="1" s="1"/>
  <c r="K38" i="1" s="1"/>
  <c r="L38" i="1" s="1"/>
  <c r="M38" i="1" s="1"/>
  <c r="N38" i="1" s="1"/>
  <c r="O38" i="1" s="1"/>
  <c r="P38" i="1" s="1"/>
  <c r="C39" i="1"/>
  <c r="D39" i="1" s="1"/>
  <c r="E39" i="1" s="1"/>
  <c r="F39" i="1" s="1"/>
  <c r="G39" i="1" s="1"/>
  <c r="H39" i="1" s="1"/>
  <c r="I39" i="1" s="1"/>
  <c r="J39" i="1" s="1"/>
  <c r="K39" i="1" s="1"/>
  <c r="L39" i="1" s="1"/>
  <c r="M39" i="1" s="1"/>
  <c r="N39" i="1" s="1"/>
  <c r="O39" i="1" s="1"/>
  <c r="P39" i="1" s="1"/>
  <c r="C40" i="1"/>
  <c r="D40" i="1" s="1"/>
  <c r="E40" i="1" s="1"/>
  <c r="F40" i="1" s="1"/>
  <c r="G40" i="1" s="1"/>
  <c r="H40" i="1" s="1"/>
  <c r="I40" i="1" s="1"/>
  <c r="J40" i="1" s="1"/>
  <c r="K40" i="1" s="1"/>
  <c r="L40" i="1" s="1"/>
  <c r="M40" i="1" s="1"/>
  <c r="N40" i="1" s="1"/>
  <c r="O40" i="1" s="1"/>
  <c r="P40" i="1" s="1"/>
  <c r="C41" i="1"/>
  <c r="C42" i="1"/>
  <c r="D42" i="1" s="1"/>
  <c r="E42" i="1" s="1"/>
  <c r="F42" i="1" s="1"/>
  <c r="G42" i="1" s="1"/>
  <c r="H42" i="1" s="1"/>
  <c r="I42" i="1" s="1"/>
  <c r="J42" i="1" s="1"/>
  <c r="K42" i="1" s="1"/>
  <c r="L42" i="1" s="1"/>
  <c r="M42" i="1" s="1"/>
  <c r="N42" i="1" s="1"/>
  <c r="O42" i="1" s="1"/>
  <c r="P42" i="1" s="1"/>
  <c r="C43" i="1"/>
  <c r="D43" i="1" s="1"/>
  <c r="E43" i="1" s="1"/>
  <c r="F43" i="1" s="1"/>
  <c r="G43" i="1" s="1"/>
  <c r="H43" i="1" s="1"/>
  <c r="I43" i="1" s="1"/>
  <c r="J43" i="1" s="1"/>
  <c r="K43" i="1" s="1"/>
  <c r="L43" i="1" s="1"/>
  <c r="M43" i="1" s="1"/>
  <c r="N43" i="1" s="1"/>
  <c r="O43" i="1" s="1"/>
  <c r="P43" i="1" s="1"/>
  <c r="C44" i="1"/>
  <c r="D44" i="1" s="1"/>
  <c r="E44" i="1" s="1"/>
  <c r="F44" i="1" s="1"/>
  <c r="G44" i="1" s="1"/>
  <c r="H44" i="1" s="1"/>
  <c r="I44" i="1" s="1"/>
  <c r="J44" i="1" s="1"/>
  <c r="K44" i="1" s="1"/>
  <c r="L44" i="1" s="1"/>
  <c r="M44" i="1" s="1"/>
  <c r="N44" i="1" s="1"/>
  <c r="O44" i="1" s="1"/>
  <c r="P44" i="1" s="1"/>
  <c r="C45" i="1"/>
  <c r="D45" i="1" s="1"/>
  <c r="E45" i="1" s="1"/>
  <c r="F45" i="1" s="1"/>
  <c r="G45" i="1" s="1"/>
  <c r="H45" i="1" s="1"/>
  <c r="I45" i="1" s="1"/>
  <c r="J45" i="1" s="1"/>
  <c r="K45" i="1" s="1"/>
  <c r="L45" i="1" s="1"/>
  <c r="M45" i="1" s="1"/>
  <c r="N45" i="1" s="1"/>
  <c r="O45" i="1" s="1"/>
  <c r="P45" i="1" s="1"/>
  <c r="C46" i="1"/>
  <c r="D46" i="1" s="1"/>
  <c r="E46" i="1" s="1"/>
  <c r="F46" i="1" s="1"/>
  <c r="G46" i="1" s="1"/>
  <c r="H46" i="1" s="1"/>
  <c r="I46" i="1" s="1"/>
  <c r="J46" i="1" s="1"/>
  <c r="K46" i="1" s="1"/>
  <c r="L46" i="1" s="1"/>
  <c r="M46" i="1" s="1"/>
  <c r="N46" i="1" s="1"/>
  <c r="O46" i="1" s="1"/>
  <c r="P46" i="1" s="1"/>
  <c r="C47" i="1"/>
  <c r="D47" i="1" s="1"/>
  <c r="E47" i="1" s="1"/>
  <c r="F47" i="1" s="1"/>
  <c r="G47" i="1" s="1"/>
  <c r="H47" i="1" s="1"/>
  <c r="I47" i="1" s="1"/>
  <c r="J47" i="1" s="1"/>
  <c r="K47" i="1" s="1"/>
  <c r="L47" i="1" s="1"/>
  <c r="M47" i="1" s="1"/>
  <c r="N47" i="1" s="1"/>
  <c r="O47" i="1" s="1"/>
  <c r="P47" i="1" s="1"/>
  <c r="C48" i="1"/>
  <c r="D48" i="1" s="1"/>
  <c r="E48" i="1" s="1"/>
  <c r="F48" i="1" s="1"/>
  <c r="G48" i="1" s="1"/>
  <c r="H48" i="1" s="1"/>
  <c r="I48" i="1" s="1"/>
  <c r="J48" i="1" s="1"/>
  <c r="K48" i="1" s="1"/>
  <c r="L48" i="1" s="1"/>
  <c r="M48" i="1" s="1"/>
  <c r="N48" i="1" s="1"/>
  <c r="O48" i="1" s="1"/>
  <c r="P48" i="1" s="1"/>
  <c r="C50" i="1"/>
  <c r="D50" i="1" s="1"/>
  <c r="E50" i="1" s="1"/>
  <c r="F50" i="1" s="1"/>
  <c r="G50" i="1" s="1"/>
  <c r="H50" i="1" s="1"/>
  <c r="I50" i="1" s="1"/>
  <c r="J50" i="1" s="1"/>
  <c r="K50" i="1" s="1"/>
  <c r="L50" i="1" s="1"/>
  <c r="M50" i="1" s="1"/>
  <c r="N50" i="1" s="1"/>
  <c r="O50" i="1" s="1"/>
  <c r="P50" i="1" s="1"/>
  <c r="C52" i="1"/>
  <c r="D52" i="1" s="1"/>
  <c r="E52" i="1" s="1"/>
  <c r="F52" i="1" s="1"/>
  <c r="G52" i="1" s="1"/>
  <c r="H52" i="1" s="1"/>
  <c r="I52" i="1" s="1"/>
  <c r="J52" i="1" s="1"/>
  <c r="K52" i="1" s="1"/>
  <c r="L52" i="1" s="1"/>
  <c r="M52" i="1" s="1"/>
  <c r="N52" i="1" s="1"/>
  <c r="O52" i="1" s="1"/>
  <c r="P52" i="1" s="1"/>
  <c r="C60" i="1"/>
  <c r="D30" i="1"/>
  <c r="D33" i="1"/>
  <c r="E33" i="1" s="1"/>
  <c r="F33" i="1" s="1"/>
  <c r="G33" i="1" s="1"/>
  <c r="H33" i="1" s="1"/>
  <c r="I33" i="1" s="1"/>
  <c r="J33" i="1" s="1"/>
  <c r="K33" i="1" s="1"/>
  <c r="L33" i="1" s="1"/>
  <c r="M33" i="1" s="1"/>
  <c r="N33" i="1" s="1"/>
  <c r="O33" i="1" s="1"/>
  <c r="P33" i="1" s="1"/>
  <c r="D34" i="1"/>
  <c r="E34" i="1" s="1"/>
  <c r="F34" i="1" s="1"/>
  <c r="G34" i="1" s="1"/>
  <c r="H34" i="1" s="1"/>
  <c r="I34" i="1" s="1"/>
  <c r="J34" i="1" s="1"/>
  <c r="K34" i="1" s="1"/>
  <c r="L34" i="1" s="1"/>
  <c r="M34" i="1" s="1"/>
  <c r="N34" i="1" s="1"/>
  <c r="O34" i="1" s="1"/>
  <c r="P34" i="1" s="1"/>
  <c r="D41" i="1"/>
  <c r="E41" i="1" s="1"/>
  <c r="F41" i="1" s="1"/>
  <c r="G41" i="1" s="1"/>
  <c r="H41" i="1" s="1"/>
  <c r="I41" i="1" s="1"/>
  <c r="J41" i="1" s="1"/>
  <c r="K41" i="1" s="1"/>
  <c r="L41" i="1" s="1"/>
  <c r="M41" i="1" s="1"/>
  <c r="N41" i="1" s="1"/>
  <c r="O41" i="1" s="1"/>
  <c r="P41" i="1" s="1"/>
  <c r="D60" i="1"/>
  <c r="E60" i="1"/>
  <c r="F60" i="1"/>
  <c r="G60" i="1"/>
  <c r="H60" i="1"/>
  <c r="I60" i="1"/>
  <c r="J60" i="1"/>
  <c r="K60" i="1"/>
  <c r="L60" i="1"/>
  <c r="M60" i="1"/>
  <c r="N60" i="1"/>
  <c r="O60" i="1"/>
  <c r="P60" i="1"/>
  <c r="C61" i="11"/>
  <c r="D61" i="11"/>
  <c r="E61" i="11"/>
  <c r="F61" i="11"/>
  <c r="G61" i="11"/>
  <c r="H61" i="11"/>
  <c r="J61" i="11"/>
  <c r="B61" i="11"/>
  <c r="D20" i="2"/>
  <c r="M20" i="2" s="1"/>
  <c r="D21" i="2"/>
  <c r="M21" i="2" s="1"/>
  <c r="E10" i="2"/>
  <c r="D22" i="2"/>
  <c r="M22" i="2"/>
  <c r="B10" i="2"/>
  <c r="D18" i="2"/>
  <c r="M18" i="2" s="1"/>
  <c r="D19" i="2"/>
  <c r="C122" i="7"/>
  <c r="C123" i="7"/>
  <c r="C118" i="7"/>
  <c r="C120" i="7"/>
  <c r="C121" i="7"/>
  <c r="C119" i="7"/>
  <c r="C97" i="7"/>
  <c r="D96" i="7" s="1"/>
  <c r="C96" i="7"/>
  <c r="C98" i="7"/>
  <c r="D98" i="7" s="1"/>
  <c r="C99" i="7"/>
  <c r="D99" i="7" s="1"/>
  <c r="B24" i="7"/>
  <c r="B25" i="7"/>
  <c r="B26" i="7"/>
  <c r="B27" i="7"/>
  <c r="B28" i="7"/>
  <c r="C24" i="7"/>
  <c r="C25" i="7"/>
  <c r="C26" i="7"/>
  <c r="C27" i="7"/>
  <c r="C28" i="7"/>
  <c r="A25" i="11"/>
  <c r="J16" i="6"/>
  <c r="J17" i="6"/>
  <c r="J18" i="6"/>
  <c r="J19" i="6"/>
  <c r="J20" i="6"/>
  <c r="J21" i="6"/>
  <c r="J22" i="6"/>
  <c r="J23" i="6"/>
  <c r="J24" i="6"/>
  <c r="J26" i="6"/>
  <c r="J27" i="6"/>
  <c r="J28" i="6"/>
  <c r="J29" i="6"/>
  <c r="J30" i="6"/>
  <c r="J31" i="6"/>
  <c r="J32" i="6"/>
  <c r="J33" i="6"/>
  <c r="J34" i="6"/>
  <c r="J35" i="6"/>
  <c r="J36" i="6"/>
  <c r="J37" i="6"/>
  <c r="J38" i="6"/>
  <c r="J39" i="6"/>
  <c r="J40" i="6"/>
  <c r="J41" i="6"/>
  <c r="J42" i="6"/>
  <c r="J43" i="6"/>
  <c r="J44" i="6"/>
  <c r="J45" i="6"/>
  <c r="J46" i="6"/>
  <c r="J47" i="6"/>
  <c r="J48" i="6"/>
  <c r="J49" i="6"/>
  <c r="J50" i="6"/>
  <c r="J51" i="6"/>
  <c r="J52" i="6"/>
  <c r="J53" i="6"/>
  <c r="J54" i="6"/>
  <c r="J55" i="6"/>
  <c r="J56" i="6"/>
  <c r="J58" i="6"/>
  <c r="J59" i="6"/>
  <c r="J60" i="6"/>
  <c r="J61" i="6"/>
  <c r="J62" i="6"/>
  <c r="J63" i="6"/>
  <c r="J64" i="6"/>
  <c r="J65" i="6"/>
  <c r="B37" i="2"/>
  <c r="E45" i="3"/>
  <c r="E47" i="3"/>
  <c r="C179" i="7"/>
  <c r="E182" i="7"/>
  <c r="H68" i="7"/>
  <c r="H69" i="7"/>
  <c r="H74" i="7"/>
  <c r="H67" i="7"/>
  <c r="H70" i="7"/>
  <c r="H71" i="7"/>
  <c r="H78" i="7"/>
  <c r="H80" i="7"/>
  <c r="D69" i="7"/>
  <c r="D70" i="7"/>
  <c r="D74" i="7" s="1"/>
  <c r="D77" i="7" s="1"/>
  <c r="D75" i="7"/>
  <c r="D71" i="7"/>
  <c r="E46" i="3"/>
  <c r="E50" i="3"/>
  <c r="E35" i="3"/>
  <c r="E31" i="3"/>
  <c r="E30" i="3"/>
  <c r="H26" i="7"/>
  <c r="H25" i="7"/>
  <c r="E36" i="3"/>
  <c r="E37" i="3"/>
  <c r="E38" i="3"/>
  <c r="E39" i="3"/>
  <c r="E40" i="3"/>
  <c r="E41" i="3"/>
  <c r="E42" i="3"/>
  <c r="E43" i="3"/>
  <c r="E44" i="3"/>
  <c r="E48" i="3"/>
  <c r="E49" i="3"/>
  <c r="E51" i="3"/>
  <c r="E52" i="3"/>
  <c r="E53" i="3"/>
  <c r="E54" i="3"/>
  <c r="E55" i="3"/>
  <c r="E56" i="3"/>
  <c r="E57" i="3"/>
  <c r="E58" i="3"/>
  <c r="E59" i="3"/>
  <c r="E60" i="3"/>
  <c r="E61" i="3"/>
  <c r="E62" i="3"/>
  <c r="E63" i="3"/>
  <c r="E66" i="3"/>
  <c r="E67" i="3"/>
  <c r="E68" i="3"/>
  <c r="E29" i="3"/>
  <c r="E32" i="3"/>
  <c r="E28" i="3"/>
  <c r="H27" i="7"/>
  <c r="C20" i="7"/>
  <c r="D16" i="7"/>
  <c r="D17" i="7"/>
  <c r="D18" i="7"/>
  <c r="D19" i="7"/>
  <c r="D15" i="7"/>
  <c r="G20" i="7"/>
  <c r="H18" i="7"/>
  <c r="H15" i="7"/>
  <c r="H16" i="7"/>
  <c r="H17" i="7"/>
  <c r="H19" i="7"/>
  <c r="F69" i="6"/>
  <c r="H19" i="2"/>
  <c r="H20" i="2"/>
  <c r="H21" i="2"/>
  <c r="E22" i="2"/>
  <c r="F22" i="2" s="1"/>
  <c r="H22" i="2"/>
  <c r="E23" i="2"/>
  <c r="F23" i="2"/>
  <c r="H23" i="2"/>
  <c r="B12" i="2"/>
  <c r="E24" i="2"/>
  <c r="F24" i="2"/>
  <c r="H24" i="2"/>
  <c r="E25" i="2"/>
  <c r="F25" i="2" s="1"/>
  <c r="H25" i="2"/>
  <c r="E12" i="2"/>
  <c r="E26" i="2"/>
  <c r="F26" i="2" s="1"/>
  <c r="H26" i="2"/>
  <c r="E27" i="2"/>
  <c r="F27" i="2"/>
  <c r="H27" i="2"/>
  <c r="E28" i="2"/>
  <c r="F28" i="2" s="1"/>
  <c r="H28" i="2"/>
  <c r="B14" i="2"/>
  <c r="E29" i="2"/>
  <c r="F29" i="2" s="1"/>
  <c r="H29" i="2"/>
  <c r="E30" i="2"/>
  <c r="F30" i="2"/>
  <c r="H30" i="2"/>
  <c r="E14" i="2"/>
  <c r="E31" i="2"/>
  <c r="F31" i="2"/>
  <c r="H31" i="2"/>
  <c r="E32" i="2"/>
  <c r="F32" i="2" s="1"/>
  <c r="H32" i="2"/>
  <c r="E18" i="2"/>
  <c r="F18" i="2"/>
  <c r="H18" i="2"/>
  <c r="B69" i="1"/>
  <c r="C230" i="7"/>
  <c r="C235" i="7" s="1"/>
  <c r="C237" i="7" s="1"/>
  <c r="C197" i="7"/>
  <c r="C198" i="7"/>
  <c r="J24" i="3"/>
  <c r="C287" i="7"/>
  <c r="C214" i="7"/>
  <c r="E217" i="7" s="1"/>
  <c r="H14" i="2"/>
  <c r="G14" i="2"/>
  <c r="F14" i="2"/>
  <c r="D14" i="2"/>
  <c r="C14" i="2"/>
  <c r="H12" i="2"/>
  <c r="G12" i="2"/>
  <c r="F12" i="2"/>
  <c r="D12" i="2"/>
  <c r="C12" i="2"/>
  <c r="H10" i="2"/>
  <c r="G10" i="2"/>
  <c r="F10" i="2"/>
  <c r="D10" i="2"/>
  <c r="C10" i="2"/>
  <c r="L61" i="11" l="1"/>
  <c r="C24" i="11"/>
  <c r="C25" i="11" s="1"/>
  <c r="M61" i="11"/>
  <c r="D68" i="7"/>
  <c r="D20" i="11"/>
  <c r="J25" i="6"/>
  <c r="C100" i="7"/>
  <c r="G36" i="3"/>
  <c r="D24" i="7"/>
  <c r="C288" i="7"/>
  <c r="C53" i="1"/>
  <c r="E30" i="1"/>
  <c r="D53" i="1"/>
  <c r="E20" i="2"/>
  <c r="F20" i="2" s="1"/>
  <c r="C29" i="7"/>
  <c r="G38" i="2"/>
  <c r="E200" i="7"/>
  <c r="D25" i="7"/>
  <c r="D26" i="7"/>
  <c r="D28" i="7"/>
  <c r="E239" i="7"/>
  <c r="H20" i="7"/>
  <c r="H21" i="7" s="1"/>
  <c r="D31" i="7" s="1"/>
  <c r="D20" i="7"/>
  <c r="D21" i="7" s="1"/>
  <c r="H28" i="7"/>
  <c r="C145" i="7"/>
  <c r="C146" i="7" s="1"/>
  <c r="E148" i="7" s="1"/>
  <c r="F18" i="10"/>
  <c r="C8" i="6" s="1"/>
  <c r="G27" i="3"/>
  <c r="A6" i="11"/>
  <c r="C68" i="1"/>
  <c r="C69" i="1" s="1"/>
  <c r="C166" i="7"/>
  <c r="E149" i="7"/>
  <c r="D72" i="3"/>
  <c r="E33" i="3"/>
  <c r="D123" i="7"/>
  <c r="E126" i="7" s="1"/>
  <c r="D100" i="7"/>
  <c r="M19" i="2"/>
  <c r="E19" i="2"/>
  <c r="F19" i="2" s="1"/>
  <c r="C65" i="11"/>
  <c r="D27" i="7"/>
  <c r="B29" i="7"/>
  <c r="E31" i="1"/>
  <c r="F31" i="1" s="1"/>
  <c r="G31" i="1" s="1"/>
  <c r="H31" i="1" s="1"/>
  <c r="I31" i="1" s="1"/>
  <c r="J31" i="1" s="1"/>
  <c r="K31" i="1" s="1"/>
  <c r="L31" i="1" s="1"/>
  <c r="M31" i="1" s="1"/>
  <c r="N31" i="1" s="1"/>
  <c r="O31" i="1" s="1"/>
  <c r="P31" i="1" s="1"/>
  <c r="E201" i="7"/>
  <c r="E202" i="7"/>
  <c r="A78" i="7"/>
  <c r="A34" i="7"/>
  <c r="A68" i="7"/>
  <c r="M50" i="11"/>
  <c r="N31" i="11"/>
  <c r="B25" i="11"/>
  <c r="B26" i="11" s="1"/>
  <c r="B52" i="11" s="1"/>
  <c r="J36" i="3"/>
  <c r="C69" i="3"/>
  <c r="D67" i="7" s="1"/>
  <c r="D72" i="7" s="1"/>
  <c r="D78" i="7" s="1"/>
  <c r="D80" i="7" s="1"/>
  <c r="E82" i="7" s="1"/>
  <c r="E21" i="2"/>
  <c r="F21" i="2" s="1"/>
  <c r="E24" i="3"/>
  <c r="H57" i="6"/>
  <c r="L50" i="11"/>
  <c r="K50" i="11"/>
  <c r="J50" i="11"/>
  <c r="I50" i="11"/>
  <c r="H50" i="11"/>
  <c r="G50" i="11"/>
  <c r="F50" i="11"/>
  <c r="E50" i="11"/>
  <c r="D50" i="11"/>
  <c r="C50" i="11"/>
  <c r="B26" i="1"/>
  <c r="C20" i="1"/>
  <c r="B25" i="1"/>
  <c r="C26" i="11"/>
  <c r="B38" i="2"/>
  <c r="C66" i="11" l="1"/>
  <c r="D65" i="11" s="1"/>
  <c r="D66" i="11" s="1"/>
  <c r="N61" i="11"/>
  <c r="D24" i="11"/>
  <c r="E20" i="11"/>
  <c r="F30" i="1"/>
  <c r="E53" i="1"/>
  <c r="C30" i="7"/>
  <c r="D68" i="1"/>
  <c r="D69" i="1" s="1"/>
  <c r="B62" i="11"/>
  <c r="B27" i="1"/>
  <c r="B55" i="1" s="1"/>
  <c r="B59" i="1" s="1"/>
  <c r="C324" i="7"/>
  <c r="C268" i="7"/>
  <c r="C269" i="7" s="1"/>
  <c r="E273" i="7" s="1"/>
  <c r="C253" i="7"/>
  <c r="C254" i="7" s="1"/>
  <c r="C231" i="7"/>
  <c r="C233" i="7" s="1"/>
  <c r="C7" i="6"/>
  <c r="C26" i="1"/>
  <c r="D20" i="1"/>
  <c r="C25" i="1"/>
  <c r="H66" i="6"/>
  <c r="J57" i="6"/>
  <c r="C139" i="7"/>
  <c r="C143" i="7" s="1"/>
  <c r="C72" i="3"/>
  <c r="E69" i="3"/>
  <c r="C70" i="3" s="1"/>
  <c r="C117" i="7"/>
  <c r="C124" i="7" s="1"/>
  <c r="F16" i="10"/>
  <c r="N50" i="11"/>
  <c r="O31" i="11"/>
  <c r="E103" i="7"/>
  <c r="E104" i="7"/>
  <c r="P61" i="11" l="1"/>
  <c r="O61" i="11"/>
  <c r="B62" i="1"/>
  <c r="B64" i="1"/>
  <c r="E24" i="11"/>
  <c r="F20" i="11"/>
  <c r="D25" i="11"/>
  <c r="D26" i="11" s="1"/>
  <c r="H23" i="7"/>
  <c r="H29" i="7" s="1"/>
  <c r="H31" i="7" s="1"/>
  <c r="E33" i="7" s="1"/>
  <c r="D70" i="3"/>
  <c r="H98" i="7"/>
  <c r="E100" i="7" s="1"/>
  <c r="C289" i="7"/>
  <c r="C290" i="7" s="1"/>
  <c r="E293" i="7" s="1"/>
  <c r="D30" i="7"/>
  <c r="G30" i="1"/>
  <c r="F53" i="1"/>
  <c r="C27" i="1"/>
  <c r="C55" i="1" s="1"/>
  <c r="C59" i="1" s="1"/>
  <c r="H24" i="10"/>
  <c r="H25" i="10"/>
  <c r="H22" i="10"/>
  <c r="H23" i="10"/>
  <c r="H43" i="10"/>
  <c r="H44" i="10"/>
  <c r="H41" i="10"/>
  <c r="H42" i="10"/>
  <c r="H39" i="10"/>
  <c r="H40" i="10"/>
  <c r="H37" i="10"/>
  <c r="H38" i="10"/>
  <c r="H35" i="10"/>
  <c r="H36" i="10"/>
  <c r="H33" i="10"/>
  <c r="H34" i="10"/>
  <c r="H27" i="10"/>
  <c r="H28" i="10"/>
  <c r="H26" i="10"/>
  <c r="H21" i="10"/>
  <c r="E72" i="3"/>
  <c r="G72" i="3" s="1"/>
  <c r="E68" i="1"/>
  <c r="E69" i="1" s="1"/>
  <c r="F68" i="1" s="1"/>
  <c r="F69" i="1" s="1"/>
  <c r="G68" i="1" s="1"/>
  <c r="G69" i="1" s="1"/>
  <c r="G37" i="3"/>
  <c r="J37" i="3"/>
  <c r="H67" i="6"/>
  <c r="J66" i="6"/>
  <c r="F67" i="6" s="1"/>
  <c r="H71" i="6"/>
  <c r="G35" i="3"/>
  <c r="G31" i="3"/>
  <c r="E65" i="11"/>
  <c r="E66" i="11" s="1"/>
  <c r="G100" i="7"/>
  <c r="D26" i="1"/>
  <c r="E20" i="1"/>
  <c r="D25" i="1"/>
  <c r="B4" i="11"/>
  <c r="C5" i="3"/>
  <c r="D5" i="2"/>
  <c r="D4" i="2"/>
  <c r="B7" i="7"/>
  <c r="C5" i="6"/>
  <c r="B4" i="1"/>
  <c r="C6" i="6"/>
  <c r="O50" i="11"/>
  <c r="P31" i="11"/>
  <c r="P50" i="11" s="1"/>
  <c r="C62" i="11"/>
  <c r="C236" i="7"/>
  <c r="C62" i="1" l="1"/>
  <c r="C64" i="1"/>
  <c r="D62" i="11"/>
  <c r="F24" i="11"/>
  <c r="G20" i="11"/>
  <c r="E25" i="11"/>
  <c r="E26" i="11" s="1"/>
  <c r="E292" i="7"/>
  <c r="B65" i="1"/>
  <c r="H30" i="1"/>
  <c r="G53" i="1"/>
  <c r="D27" i="1"/>
  <c r="D55" i="1" s="1"/>
  <c r="D59" i="1" s="1"/>
  <c r="H30" i="10"/>
  <c r="H18" i="10"/>
  <c r="F65" i="11"/>
  <c r="F66" i="11" s="1"/>
  <c r="H68" i="1"/>
  <c r="H69" i="1" s="1"/>
  <c r="C318" i="7"/>
  <c r="E26" i="1"/>
  <c r="F20" i="1"/>
  <c r="E25" i="1"/>
  <c r="D62" i="1" l="1"/>
  <c r="D64" i="1"/>
  <c r="C325" i="7"/>
  <c r="E325" i="7" s="1"/>
  <c r="C321" i="7"/>
  <c r="G24" i="11"/>
  <c r="H20" i="11"/>
  <c r="F25" i="11"/>
  <c r="F26" i="11" s="1"/>
  <c r="E62" i="11"/>
  <c r="I30" i="1"/>
  <c r="H53" i="1"/>
  <c r="I68" i="1"/>
  <c r="I69" i="1" s="1"/>
  <c r="E27" i="1"/>
  <c r="E55" i="1" s="1"/>
  <c r="E59" i="1" s="1"/>
  <c r="G65" i="11"/>
  <c r="G66" i="11" s="1"/>
  <c r="F26" i="1"/>
  <c r="G20" i="1"/>
  <c r="F25" i="1"/>
  <c r="E62" i="1" l="1"/>
  <c r="E64" i="1"/>
  <c r="F62" i="11"/>
  <c r="H24" i="11"/>
  <c r="I20" i="11"/>
  <c r="G25" i="11"/>
  <c r="G26" i="11" s="1"/>
  <c r="J30" i="1"/>
  <c r="I53" i="1"/>
  <c r="F27" i="1"/>
  <c r="F55" i="1" s="1"/>
  <c r="F59" i="1" s="1"/>
  <c r="J68" i="1"/>
  <c r="J69" i="1" s="1"/>
  <c r="H65" i="11"/>
  <c r="H66" i="11" s="1"/>
  <c r="G26" i="1"/>
  <c r="H20" i="1"/>
  <c r="G25" i="1"/>
  <c r="F62" i="1" l="1"/>
  <c r="F64" i="1"/>
  <c r="G62" i="11"/>
  <c r="I24" i="11"/>
  <c r="J20" i="11"/>
  <c r="H25" i="11"/>
  <c r="H26" i="11" s="1"/>
  <c r="K30" i="1"/>
  <c r="J53" i="1"/>
  <c r="K68" i="1"/>
  <c r="K69" i="1" s="1"/>
  <c r="I65" i="11"/>
  <c r="I66" i="11" s="1"/>
  <c r="H26" i="1"/>
  <c r="I20" i="1"/>
  <c r="H25" i="1"/>
  <c r="G27" i="1"/>
  <c r="G55" i="1" s="1"/>
  <c r="G59" i="1" s="1"/>
  <c r="G62" i="1" l="1"/>
  <c r="G64" i="1"/>
  <c r="H62" i="11"/>
  <c r="J24" i="11"/>
  <c r="K20" i="11"/>
  <c r="I25" i="11"/>
  <c r="I26" i="11" s="1"/>
  <c r="L30" i="1"/>
  <c r="K53" i="1"/>
  <c r="J65" i="11"/>
  <c r="J66" i="11" s="1"/>
  <c r="L68" i="1"/>
  <c r="L69" i="1" s="1"/>
  <c r="I26" i="1"/>
  <c r="J20" i="1"/>
  <c r="I25" i="1"/>
  <c r="H27" i="1"/>
  <c r="H55" i="1" s="1"/>
  <c r="H59" i="1" s="1"/>
  <c r="H62" i="1" l="1"/>
  <c r="H64" i="1"/>
  <c r="I62" i="11"/>
  <c r="K24" i="11"/>
  <c r="L20" i="11"/>
  <c r="J25" i="11"/>
  <c r="J26" i="11" s="1"/>
  <c r="M30" i="1"/>
  <c r="L53" i="1"/>
  <c r="I27" i="1"/>
  <c r="I55" i="1" s="1"/>
  <c r="I59" i="1" s="1"/>
  <c r="K65" i="11"/>
  <c r="K66" i="11" s="1"/>
  <c r="M68" i="1"/>
  <c r="M69" i="1" s="1"/>
  <c r="J26" i="1"/>
  <c r="K20" i="1"/>
  <c r="J25" i="1"/>
  <c r="I62" i="1" l="1"/>
  <c r="I64" i="1"/>
  <c r="J62" i="11"/>
  <c r="L24" i="11"/>
  <c r="M20" i="11"/>
  <c r="K25" i="11"/>
  <c r="K26" i="11" s="1"/>
  <c r="N30" i="1"/>
  <c r="M53" i="1"/>
  <c r="J27" i="1"/>
  <c r="J55" i="1" s="1"/>
  <c r="J59" i="1" s="1"/>
  <c r="L65" i="11"/>
  <c r="L66" i="11" s="1"/>
  <c r="N68" i="1"/>
  <c r="N69" i="1" s="1"/>
  <c r="K26" i="1"/>
  <c r="L20" i="1"/>
  <c r="K25" i="1"/>
  <c r="J62" i="1" l="1"/>
  <c r="J64" i="1"/>
  <c r="K62" i="11"/>
  <c r="M24" i="11"/>
  <c r="N20" i="11"/>
  <c r="L25" i="11"/>
  <c r="L26" i="11" s="1"/>
  <c r="O30" i="1"/>
  <c r="N53" i="1"/>
  <c r="K27" i="1"/>
  <c r="K55" i="1" s="1"/>
  <c r="K59" i="1" s="1"/>
  <c r="M65" i="11"/>
  <c r="M66" i="11" s="1"/>
  <c r="O68" i="1"/>
  <c r="O69" i="1" s="1"/>
  <c r="L26" i="1"/>
  <c r="M20" i="1"/>
  <c r="L25" i="1"/>
  <c r="K62" i="1" l="1"/>
  <c r="K64" i="1"/>
  <c r="L62" i="11"/>
  <c r="N24" i="11"/>
  <c r="O20" i="11"/>
  <c r="M25" i="11"/>
  <c r="M26" i="11" s="1"/>
  <c r="P30" i="1"/>
  <c r="P53" i="1" s="1"/>
  <c r="O53" i="1"/>
  <c r="N65" i="11"/>
  <c r="N66" i="11" s="1"/>
  <c r="P68" i="1"/>
  <c r="P69" i="1" s="1"/>
  <c r="L27" i="1"/>
  <c r="L55" i="1" s="1"/>
  <c r="L59" i="1" s="1"/>
  <c r="M26" i="1"/>
  <c r="N20" i="1"/>
  <c r="M25" i="1"/>
  <c r="L62" i="1" l="1"/>
  <c r="L64" i="1"/>
  <c r="M62" i="11"/>
  <c r="O24" i="11"/>
  <c r="P20" i="11"/>
  <c r="P24" i="11" s="1"/>
  <c r="N25" i="11"/>
  <c r="N26" i="11" s="1"/>
  <c r="O65" i="11"/>
  <c r="O66" i="11" s="1"/>
  <c r="M27" i="1"/>
  <c r="M55" i="1" s="1"/>
  <c r="M59" i="1" s="1"/>
  <c r="N26" i="1"/>
  <c r="O20" i="1"/>
  <c r="N25" i="1"/>
  <c r="M62" i="1" l="1"/>
  <c r="M64" i="1"/>
  <c r="N62" i="11"/>
  <c r="P25" i="11"/>
  <c r="P26" i="11" s="1"/>
  <c r="O25" i="11"/>
  <c r="O26" i="11"/>
  <c r="N27" i="1"/>
  <c r="N55" i="1" s="1"/>
  <c r="N59" i="1" s="1"/>
  <c r="P65" i="11"/>
  <c r="P66" i="11" s="1"/>
  <c r="O26" i="1"/>
  <c r="P20" i="1"/>
  <c r="O25" i="1"/>
  <c r="N62" i="1" l="1"/>
  <c r="N64" i="1"/>
  <c r="P62" i="11"/>
  <c r="O62" i="11"/>
  <c r="O27" i="1"/>
  <c r="O55" i="1" s="1"/>
  <c r="O59" i="1" s="1"/>
  <c r="P26" i="1"/>
  <c r="P25" i="1"/>
  <c r="O62" i="1" l="1"/>
  <c r="O65" i="1" s="1"/>
  <c r="O64" i="1"/>
  <c r="P27" i="1"/>
  <c r="P55" i="1" s="1"/>
  <c r="P59" i="1" s="1"/>
  <c r="F65" i="1"/>
  <c r="I65" i="1"/>
  <c r="K65" i="1"/>
  <c r="G65" i="1"/>
  <c r="E65" i="1"/>
  <c r="L65" i="1"/>
  <c r="H65" i="1"/>
  <c r="N65" i="1"/>
  <c r="D65" i="1"/>
  <c r="M65" i="1"/>
  <c r="D328" i="7"/>
  <c r="E330" i="7" s="1"/>
  <c r="C65" i="1"/>
  <c r="J65" i="1"/>
  <c r="P62" i="1" l="1"/>
  <c r="P65" i="1" s="1"/>
  <c r="P64" i="1"/>
  <c r="Q62" i="1" l="1"/>
</calcChain>
</file>

<file path=xl/sharedStrings.xml><?xml version="1.0" encoding="utf-8"?>
<sst xmlns="http://schemas.openxmlformats.org/spreadsheetml/2006/main" count="683" uniqueCount="509">
  <si>
    <t>Year 1</t>
  </si>
  <si>
    <t>Year 2</t>
  </si>
  <si>
    <t>Year 3</t>
  </si>
  <si>
    <t>Year 4</t>
  </si>
  <si>
    <t>Year 5</t>
  </si>
  <si>
    <t>Year 6</t>
  </si>
  <si>
    <t>Year 7</t>
  </si>
  <si>
    <t>Year 8</t>
  </si>
  <si>
    <t>Year 9</t>
  </si>
  <si>
    <t>Year 10</t>
  </si>
  <si>
    <t>Year 11</t>
  </si>
  <si>
    <t>Year 12</t>
  </si>
  <si>
    <t>Year 13</t>
  </si>
  <si>
    <t>Year 14</t>
  </si>
  <si>
    <t>Year 15</t>
  </si>
  <si>
    <t>+ Gross Rent</t>
  </si>
  <si>
    <t>+ Other Income</t>
  </si>
  <si>
    <t>= Gross Income</t>
  </si>
  <si>
    <t>OPERATING EXPENSES</t>
  </si>
  <si>
    <t xml:space="preserve"> Insurance</t>
  </si>
  <si>
    <t xml:space="preserve"> </t>
  </si>
  <si>
    <t>Real Estate Taxes</t>
  </si>
  <si>
    <t>Project Name:</t>
  </si>
  <si>
    <t xml:space="preserve"> Management Fee</t>
  </si>
  <si>
    <t>Project Area (County or MSA):</t>
  </si>
  <si>
    <t>1 Person</t>
  </si>
  <si>
    <t>2 Person</t>
  </si>
  <si>
    <t>3 Person</t>
  </si>
  <si>
    <t>4 Person</t>
  </si>
  <si>
    <t>5 Person</t>
  </si>
  <si>
    <t>6 Person</t>
  </si>
  <si>
    <t>7 Person</t>
  </si>
  <si>
    <t>8 Person</t>
  </si>
  <si>
    <t>(1.5 persons)</t>
  </si>
  <si>
    <t>50% AMI</t>
  </si>
  <si>
    <t>60% AMI</t>
  </si>
  <si>
    <t>80% AMI</t>
  </si>
  <si>
    <t>N/A</t>
  </si>
  <si>
    <t>&gt; 80%</t>
  </si>
  <si>
    <t>Type Codes:</t>
  </si>
  <si>
    <t>Building Acquisition</t>
  </si>
  <si>
    <t>Land Acquisition</t>
  </si>
  <si>
    <t>Demolition</t>
  </si>
  <si>
    <t>Rehabilitation</t>
  </si>
  <si>
    <t>New Construction</t>
  </si>
  <si>
    <t>Attorney</t>
  </si>
  <si>
    <t>Survey</t>
  </si>
  <si>
    <t>Construction Loan Fee</t>
  </si>
  <si>
    <t>Construction Loan Interest</t>
  </si>
  <si>
    <t>Risk/Liability Insurance</t>
  </si>
  <si>
    <t>Appraisal</t>
  </si>
  <si>
    <t>Permanent Loan Fee</t>
  </si>
  <si>
    <t>Title/Recording</t>
  </si>
  <si>
    <t>Environmental Study</t>
  </si>
  <si>
    <t>Relocation</t>
  </si>
  <si>
    <t>Tax Credit Fees</t>
  </si>
  <si>
    <t>Accounting/Cost Certification</t>
  </si>
  <si>
    <t>Syndication Costs</t>
  </si>
  <si>
    <t>On-site Improvements</t>
  </si>
  <si>
    <t>Off-site Improvements</t>
  </si>
  <si>
    <t>+ Rental Assistance</t>
  </si>
  <si>
    <t>Assumptions:</t>
  </si>
  <si>
    <t>Expense Escalator:</t>
  </si>
  <si>
    <t>Revenue Escalator:</t>
  </si>
  <si>
    <t xml:space="preserve"> Advertising</t>
  </si>
  <si>
    <t xml:space="preserve"> Legal</t>
  </si>
  <si>
    <t xml:space="preserve"> Accounting/Audit</t>
  </si>
  <si>
    <t xml:space="preserve"> Electric &amp; Gas</t>
  </si>
  <si>
    <t xml:space="preserve"> Water &amp; Sewer</t>
  </si>
  <si>
    <t xml:space="preserve"> Waste Removal</t>
  </si>
  <si>
    <t xml:space="preserve"> Snow Removal</t>
  </si>
  <si>
    <t xml:space="preserve"> Grounds Maintenance</t>
  </si>
  <si>
    <t xml:space="preserve"> Repairs/Maintenance</t>
  </si>
  <si>
    <t xml:space="preserve"> Property Taxes</t>
  </si>
  <si>
    <t xml:space="preserve"> Payroll</t>
  </si>
  <si>
    <t xml:space="preserve"> Supplies</t>
  </si>
  <si>
    <t xml:space="preserve"> Pest Control</t>
  </si>
  <si>
    <t>Net Operating Income</t>
  </si>
  <si>
    <t>Cash Flow</t>
  </si>
  <si>
    <t>Debt Coverage Ratio</t>
  </si>
  <si>
    <t>Construction Loan</t>
  </si>
  <si>
    <t>Bridge Loan</t>
  </si>
  <si>
    <t>Other</t>
  </si>
  <si>
    <t>Low-Income Housing Tax Credits:</t>
  </si>
  <si>
    <t xml:space="preserve">Project Name:  </t>
  </si>
  <si>
    <t>Market Study</t>
  </si>
  <si>
    <t>Interest on Operating Reserve</t>
  </si>
  <si>
    <t>Cumulative Operating Reserve</t>
  </si>
  <si>
    <t xml:space="preserve"> Administration</t>
  </si>
  <si>
    <t>Date</t>
  </si>
  <si>
    <t>Operating Reserve Deposits/(Draws)</t>
  </si>
  <si>
    <t>HUD AMI</t>
  </si>
  <si>
    <t>Vacancy Rate Year 1:</t>
  </si>
  <si>
    <t>*If the project area includes more than one County or MSA with differing HUD Area Median Income guidelines, please select a representative area.</t>
  </si>
  <si>
    <t>Location:</t>
  </si>
  <si>
    <t>Line</t>
  </si>
  <si>
    <t>Description of Work</t>
  </si>
  <si>
    <t xml:space="preserve">  Concrete</t>
  </si>
  <si>
    <t xml:space="preserve">  Masonry</t>
  </si>
  <si>
    <t xml:space="preserve">  Metals</t>
  </si>
  <si>
    <t xml:space="preserve">  Rough Carpentry</t>
  </si>
  <si>
    <t xml:space="preserve">  Exterior Doors, Windows, Glass</t>
  </si>
  <si>
    <t xml:space="preserve">  Waterproofing</t>
  </si>
  <si>
    <t xml:space="preserve">  Insulation</t>
  </si>
  <si>
    <t xml:space="preserve">  Roofing &amp; Sheet Metal</t>
  </si>
  <si>
    <t xml:space="preserve">  Siding</t>
  </si>
  <si>
    <t xml:space="preserve">  Total Rough Structure (Lines 1 - 9)</t>
  </si>
  <si>
    <t xml:space="preserve">  Finish Carpentry</t>
  </si>
  <si>
    <t xml:space="preserve">  Cabinets, Vanities &amp; Countertops</t>
  </si>
  <si>
    <t xml:space="preserve">  Interior Doors &amp; Frames</t>
  </si>
  <si>
    <t xml:space="preserve">  Lath &amp; Plaster</t>
  </si>
  <si>
    <t xml:space="preserve">  Drywall</t>
  </si>
  <si>
    <t xml:space="preserve">  Tile Work</t>
  </si>
  <si>
    <t xml:space="preserve">  Acoustical</t>
  </si>
  <si>
    <t xml:space="preserve">  Carpeting</t>
  </si>
  <si>
    <t xml:space="preserve">  Resilient Flooring</t>
  </si>
  <si>
    <t xml:space="preserve">  Painting &amp; Decorating</t>
  </si>
  <si>
    <t xml:space="preserve">  Specialties &amp; Furnishings</t>
  </si>
  <si>
    <t xml:space="preserve">  Special Equipment</t>
  </si>
  <si>
    <t xml:space="preserve">  Appliances</t>
  </si>
  <si>
    <t xml:space="preserve">  Elevators</t>
  </si>
  <si>
    <t xml:space="preserve">  Total Finish Structure (Lines 11 - 25)</t>
  </si>
  <si>
    <t xml:space="preserve">  Plumbing</t>
  </si>
  <si>
    <t xml:space="preserve">  Heat &amp; Ventilation</t>
  </si>
  <si>
    <t xml:space="preserve">  Air Conditioning</t>
  </si>
  <si>
    <t xml:space="preserve">  Fire Protection</t>
  </si>
  <si>
    <t xml:space="preserve">  Total Mechanical Systems (Lines 27 - 30)</t>
  </si>
  <si>
    <t xml:space="preserve">  Electrical</t>
  </si>
  <si>
    <t xml:space="preserve">  TOTAL STRUCTURE (Lines 10, 26, 31, 32)</t>
  </si>
  <si>
    <t xml:space="preserve">  Accessory Buildings &amp; Garages</t>
  </si>
  <si>
    <t xml:space="preserve">  Earth Work</t>
  </si>
  <si>
    <t xml:space="preserve">  Site Utilities</t>
  </si>
  <si>
    <t xml:space="preserve">  Roads &amp; Walks</t>
  </si>
  <si>
    <t xml:space="preserve">  Site Improvements</t>
  </si>
  <si>
    <t xml:space="preserve">  Unusual Site Condition</t>
  </si>
  <si>
    <t xml:space="preserve">  Total Land Improvement (Lines 34 - 40)</t>
  </si>
  <si>
    <t xml:space="preserve">  TOTAL STRUCTURE &amp; LAND (Lines 33, 41)</t>
  </si>
  <si>
    <t xml:space="preserve">  General Requirements</t>
  </si>
  <si>
    <t xml:space="preserve">  Builder's Overhead</t>
  </si>
  <si>
    <t xml:space="preserve">  Builder's Profit</t>
  </si>
  <si>
    <t xml:space="preserve">  Landscaping</t>
  </si>
  <si>
    <t xml:space="preserve">  Other:</t>
  </si>
  <si>
    <t xml:space="preserve">  Special Construction</t>
  </si>
  <si>
    <t xml:space="preserve">Architect </t>
  </si>
  <si>
    <t>Engineer</t>
  </si>
  <si>
    <t>Soft Cost Contingency</t>
  </si>
  <si>
    <t>Construction Contingency</t>
  </si>
  <si>
    <t xml:space="preserve"> Security</t>
  </si>
  <si>
    <t>Net Revenue</t>
  </si>
  <si>
    <t>+ Reserve Draws</t>
  </si>
  <si>
    <t>- Debt Service Payable from Cash Flow</t>
  </si>
  <si>
    <t>- Annual Must Pay Debt Service</t>
  </si>
  <si>
    <t>Stabilized Vacancy Rate Years 2-15:</t>
  </si>
  <si>
    <t>Bedroom Size</t>
  </si>
  <si>
    <t>AHP Max</t>
  </si>
  <si>
    <t># of Units</t>
  </si>
  <si>
    <t>Dev. Costs</t>
  </si>
  <si>
    <t>4+</t>
  </si>
  <si>
    <t>TOTAL:</t>
  </si>
  <si>
    <t>Total Development Costs (TDC):</t>
  </si>
  <si>
    <t>AHP maximum =</t>
  </si>
  <si>
    <t>Project's tax credit sales price:</t>
  </si>
  <si>
    <t>Stabilized Vacancy Rate:</t>
  </si>
  <si>
    <t>Management Fee</t>
  </si>
  <si>
    <t>Per Unit Operating Cost Analysis:</t>
  </si>
  <si>
    <t>Net operating income (NOI)</t>
  </si>
  <si>
    <t>DCR</t>
  </si>
  <si>
    <t>CF as % of GI</t>
  </si>
  <si>
    <t>Gross Income</t>
  </si>
  <si>
    <t>Replacement Reserve Payment Analysis:</t>
  </si>
  <si>
    <t>Property Management Fee Analysis:</t>
  </si>
  <si>
    <t>Contingency Analysis:</t>
  </si>
  <si>
    <t>LIHTC Equity Analysis:</t>
  </si>
  <si>
    <t>Capitalized Reserves Analysis:</t>
  </si>
  <si>
    <t xml:space="preserve"> Elevator Maintenance</t>
  </si>
  <si>
    <t>Operating Reserve Payment Analysis:</t>
  </si>
  <si>
    <t>Replacement Reserve Payment</t>
  </si>
  <si>
    <t>Consultant's Fee</t>
  </si>
  <si>
    <t>Please enter X next to the applicable project type:</t>
  </si>
  <si>
    <t>Operating Reserve Payment</t>
  </si>
  <si>
    <t>- Annual must pay debt service</t>
  </si>
  <si>
    <t>New Construction/Adaptive Reuse Development Cost Analysis</t>
  </si>
  <si>
    <t>Acquisition/Rehabilitation Development Cost Analysis</t>
  </si>
  <si>
    <t>New Construction/Adaptive Reuse Per Unit Maximum:</t>
  </si>
  <si>
    <t>Acquisition/Rehabilitation Per Unit Maximum:</t>
  </si>
  <si>
    <t>Total Number of Buildings:</t>
  </si>
  <si>
    <t>Yes</t>
  </si>
  <si>
    <t>No</t>
  </si>
  <si>
    <t>Total Units:</t>
  </si>
  <si>
    <t>Annual Debt Service</t>
  </si>
  <si>
    <t>Developer's Fee</t>
  </si>
  <si>
    <t>Acquisition/Rehabilitation Projects</t>
  </si>
  <si>
    <t>New Construction Projects</t>
  </si>
  <si>
    <t>Below Maximum?</t>
  </si>
  <si>
    <t>Developer Fee Basis (DFB)</t>
  </si>
  <si>
    <t>- Capitalized Reserves</t>
  </si>
  <si>
    <t>Are both escalators below 4%?</t>
  </si>
  <si>
    <t>Total Residential Uses:</t>
  </si>
  <si>
    <t xml:space="preserve"> = AHP Minimum Per Unit</t>
  </si>
  <si>
    <t xml:space="preserve"> = Feasibility Benchmark</t>
  </si>
  <si>
    <t>- Property Taxes</t>
  </si>
  <si>
    <t>- Debt Service Payable from CF</t>
  </si>
  <si>
    <t>AHP Maximum</t>
  </si>
  <si>
    <t>Number of units</t>
  </si>
  <si>
    <t>Unit Per Month</t>
  </si>
  <si>
    <t>% of Net Revenue</t>
  </si>
  <si>
    <t xml:space="preserve"> = AHP Maximum in Aggregate</t>
  </si>
  <si>
    <t>Per Unit Development Cost:</t>
  </si>
  <si>
    <t>- Land Acquisition</t>
  </si>
  <si>
    <t>- Developer Fee</t>
  </si>
  <si>
    <t>Total Structure &amp; Land Cost:</t>
  </si>
  <si>
    <t>- Consultant Fee</t>
  </si>
  <si>
    <t>All calculations will be performed automatically based upon data entered in other worksheets.</t>
  </si>
  <si>
    <t>New Construction
Adaptive Reuse
Number of Units</t>
  </si>
  <si>
    <t>Per Unit Development
Cost Maximum
Weighted Average</t>
  </si>
  <si>
    <t>Number of Units</t>
  </si>
  <si>
    <t xml:space="preserve">Other - </t>
  </si>
  <si>
    <t>REVENUE</t>
  </si>
  <si>
    <t>Rental Project Worksheet</t>
  </si>
  <si>
    <t>Appliances</t>
  </si>
  <si>
    <t>Furniture</t>
  </si>
  <si>
    <t>If yes, list the existing source(s) of debt and loan terms:</t>
  </si>
  <si>
    <t>Explain why the proposed Operating Expenses are justified and reasonable:</t>
  </si>
  <si>
    <t>Explain why the proposed Replacement Reserve payment is justified and reasonable:</t>
  </si>
  <si>
    <t>Explain why the proposed Operating Reserve payment is justified and reasonable:</t>
  </si>
  <si>
    <t>Explain why the proposed Property Management Fee is justified and reasonable:</t>
  </si>
  <si>
    <t>Explain why the proposed Stabilized Vacancy Rate is justified and reasonable:</t>
  </si>
  <si>
    <t>Explain why the proposed Revenue &amp; Expense Escalators are justified and reasonable:</t>
  </si>
  <si>
    <t>Explain why the proposed Tax Credit Sales Price is justified and reasonable:</t>
  </si>
  <si>
    <t>Explain why the proposed Professional Fees are justified and reasonable:</t>
  </si>
  <si>
    <t>Explain why the Developer &amp; Consultant Fees are justified and reasonable:</t>
  </si>
  <si>
    <t>Explain why the proposed development costs are justified and reasonable:</t>
  </si>
  <si>
    <t>Residential Feasibility Checklist</t>
  </si>
  <si>
    <t>Residential Pro Forma</t>
  </si>
  <si>
    <t>half persons:</t>
  </si>
  <si>
    <t>Input only in the shaded areas of the worksheet.</t>
  </si>
  <si>
    <t>(if applicable)</t>
  </si>
  <si>
    <t>(Pass/Fail)</t>
  </si>
  <si>
    <r>
      <t xml:space="preserve">Mortgage
Position
</t>
    </r>
    <r>
      <rPr>
        <sz val="8"/>
        <rFont val="Arial"/>
        <family val="2"/>
      </rPr>
      <t>(1st, 2nd, etc.)</t>
    </r>
  </si>
  <si>
    <r>
      <t xml:space="preserve">Amortization
</t>
    </r>
    <r>
      <rPr>
        <sz val="8"/>
        <rFont val="Arial"/>
        <family val="2"/>
      </rPr>
      <t>(Years)</t>
    </r>
  </si>
  <si>
    <r>
      <t xml:space="preserve">Term
</t>
    </r>
    <r>
      <rPr>
        <sz val="8"/>
        <rFont val="Arial"/>
        <family val="2"/>
      </rPr>
      <t>(Years)</t>
    </r>
  </si>
  <si>
    <t>Contractor's and Owner's Cost Breakdown (Residential Costs Only)</t>
  </si>
  <si>
    <t>The Contractor and Owner hereby certify that the estimated costs for each line item are correct and that supporting documentation of these costs is available upon request.</t>
  </si>
  <si>
    <t>Building Information</t>
  </si>
  <si>
    <t>Number of Stories</t>
  </si>
  <si>
    <t xml:space="preserve">Is there an elevator in the building?  </t>
  </si>
  <si>
    <t>Gross Floor Area of All Buildings (square feet)</t>
  </si>
  <si>
    <t>Housing Gross Floor Area (square feet)</t>
  </si>
  <si>
    <t>Unit Size</t>
  </si>
  <si>
    <t>Avg. Unit
Size</t>
  </si>
  <si>
    <t>Combined Gross
Square Footage</t>
  </si>
  <si>
    <t>Percent of
Total</t>
  </si>
  <si>
    <t>SRO/0 Bedrooms</t>
  </si>
  <si>
    <t>1 Bedroom</t>
  </si>
  <si>
    <t>2 Bedroom</t>
  </si>
  <si>
    <t>3 Bedroom</t>
  </si>
  <si>
    <t>4 or more Bedrooms</t>
  </si>
  <si>
    <t>Non-Housing Gross Floor Area (square feet)</t>
  </si>
  <si>
    <t>Definition of Space</t>
  </si>
  <si>
    <t>Gross
Square Footage</t>
  </si>
  <si>
    <t>Administration</t>
  </si>
  <si>
    <t>Commercial</t>
  </si>
  <si>
    <t>Common Space</t>
  </si>
  <si>
    <t>Community Building</t>
  </si>
  <si>
    <t>Congregate Dining</t>
  </si>
  <si>
    <t>Daycare</t>
  </si>
  <si>
    <t>Programmatic/Services</t>
  </si>
  <si>
    <t>Important:  Any "No" answer that appears below must be adequately explained and documented.</t>
  </si>
  <si>
    <t xml:space="preserve"> - (Vacancy) </t>
  </si>
  <si>
    <t>PRO FORMA ANALYSIS</t>
  </si>
  <si>
    <t>Escalator Analysis:</t>
  </si>
  <si>
    <t>Debt Coverage Ratio / Cash Flow Analysis:</t>
  </si>
  <si>
    <t>- Non-Housing Costs</t>
  </si>
  <si>
    <t>Is the Per Unit Development Cost below the AHP maximum?</t>
  </si>
  <si>
    <t>Developer &amp; Consultant Fees</t>
  </si>
  <si>
    <t>Acquisition /
Rehabilitation
Number of Units</t>
  </si>
  <si>
    <t>Representative's Name</t>
  </si>
  <si>
    <t>Contractor Company</t>
  </si>
  <si>
    <t>Developer Fee Earned on Acquisition Cost
(Limited to 8% of Acquisition Cost)</t>
  </si>
  <si>
    <t>Are the combined fees below the AHP maximum?</t>
  </si>
  <si>
    <t>Total Structure, Land &amp;
General Requirements</t>
  </si>
  <si>
    <t>Is the total below the AHP maximum?</t>
  </si>
  <si>
    <t>Historic Rehabilitation Maximum</t>
  </si>
  <si>
    <t>Rehab/Adaptive Reuse Maximum</t>
  </si>
  <si>
    <t>New Construction Maximum</t>
  </si>
  <si>
    <t>Developer &amp; Consultant Fee Analysis:</t>
  </si>
  <si>
    <t>Is the total contingency below the AHP maximum?</t>
  </si>
  <si>
    <t>Are all of the categories below the feasibility benchmarks?</t>
  </si>
  <si>
    <t>Sum of all Professional Fees</t>
  </si>
  <si>
    <t>Percentage of Total Cost</t>
  </si>
  <si>
    <t>Total Capitalized Reserves</t>
  </si>
  <si>
    <r>
      <t xml:space="preserve">Explain why the proposed Capitalized Reserves are justified and reasonable </t>
    </r>
    <r>
      <rPr>
        <b/>
        <sz val="10"/>
        <rFont val="Arial"/>
        <family val="2"/>
      </rPr>
      <t>(an explanation must be provided for each capitalized Reserve):</t>
    </r>
  </si>
  <si>
    <t>Is the tax credit sales price above the minimum?</t>
  </si>
  <si>
    <t>Is the expense escalator equal or greater than the revenue escalator?</t>
  </si>
  <si>
    <t>Do the escalators differ by less than 2%?</t>
  </si>
  <si>
    <t>Is the Operating Expense above the minimum guideline?</t>
  </si>
  <si>
    <t>Is the Operating Expense below the maximum guideline?</t>
  </si>
  <si>
    <t>Are the Replacement Reserves above the minimum guideline?</t>
  </si>
  <si>
    <t>Input only in the shaded areas of the worksheet.  Please ensure the worksheet's accuracy as the information below will be used as the project's official building information.</t>
  </si>
  <si>
    <t>Input only in the shaded areas of the worksheet.  No support services revenues and/or expenses should be included in the residential Pro forma.  If applicable, a separate commercial space worksheet must be completed.</t>
  </si>
  <si>
    <t>Fee Remainder</t>
  </si>
  <si>
    <t>% of Developer Fee Basis</t>
  </si>
  <si>
    <t>(0=SRO)</t>
  </si>
  <si>
    <t>G</t>
  </si>
  <si>
    <t>Rent-up/Marketing Reserve</t>
  </si>
  <si>
    <t>Replacement Reserve</t>
  </si>
  <si>
    <t>Operating Reserve</t>
  </si>
  <si>
    <t>Other Capitalized Reserve</t>
  </si>
  <si>
    <t>AHP</t>
  </si>
  <si>
    <t>Total</t>
  </si>
  <si>
    <t>Source of Funds</t>
  </si>
  <si>
    <r>
      <t xml:space="preserve">Type 
Code
</t>
    </r>
    <r>
      <rPr>
        <sz val="8"/>
        <rFont val="Arial"/>
        <family val="2"/>
      </rPr>
      <t>(see right)</t>
    </r>
  </si>
  <si>
    <t>Housing Cost</t>
  </si>
  <si>
    <r>
      <t xml:space="preserve">Interest
Rate
</t>
    </r>
    <r>
      <rPr>
        <sz val="8"/>
        <rFont val="Arial"/>
        <family val="2"/>
      </rPr>
      <t>(APR)</t>
    </r>
  </si>
  <si>
    <t>Fees</t>
  </si>
  <si>
    <t>Are the Sources and Uses equal?</t>
  </si>
  <si>
    <t>FHLB Des Moines AHP</t>
  </si>
  <si>
    <t>A</t>
  </si>
  <si>
    <t>Permanent Loan</t>
  </si>
  <si>
    <t>B</t>
  </si>
  <si>
    <t>Federal Low-Income Housing Tax Credit</t>
  </si>
  <si>
    <t>C</t>
  </si>
  <si>
    <t>State Low-Income Housing Tax Credit</t>
  </si>
  <si>
    <t>D</t>
  </si>
  <si>
    <t>State Government Loan</t>
  </si>
  <si>
    <t>E</t>
  </si>
  <si>
    <t>State Government Grant (not CDBG)</t>
  </si>
  <si>
    <t>F</t>
  </si>
  <si>
    <t>Local Government Grant (not CDBG)</t>
  </si>
  <si>
    <t>Non-LIHTC Owner Equity</t>
  </si>
  <si>
    <t>H</t>
  </si>
  <si>
    <t>CDBG</t>
  </si>
  <si>
    <t>I</t>
  </si>
  <si>
    <t>HOME</t>
  </si>
  <si>
    <t>J</t>
  </si>
  <si>
    <t>McKinney Act</t>
  </si>
  <si>
    <t>K</t>
  </si>
  <si>
    <t>Other HUD Funds</t>
  </si>
  <si>
    <t>L</t>
  </si>
  <si>
    <t>Charitable</t>
  </si>
  <si>
    <t>M</t>
  </si>
  <si>
    <t>Historic Tax Credits</t>
  </si>
  <si>
    <t>N</t>
  </si>
  <si>
    <t>FHA</t>
  </si>
  <si>
    <t>O</t>
  </si>
  <si>
    <t>Other Federal Program</t>
  </si>
  <si>
    <t>Q</t>
  </si>
  <si>
    <t>Other Loan</t>
  </si>
  <si>
    <t>Other Grant</t>
  </si>
  <si>
    <t>P</t>
  </si>
  <si>
    <t>Total Number of Units</t>
  </si>
  <si>
    <t>Non-Housing SF</t>
  </si>
  <si>
    <t>Title</t>
  </si>
  <si>
    <t>Owner Signature:</t>
  </si>
  <si>
    <t>Organization</t>
  </si>
  <si>
    <t>Total Uses of Funds:</t>
  </si>
  <si>
    <t>For each unit size, enter the number of project units to be targeted to tenants at/below 50% AMI, the estimated monthly total rent for that level of income and bedroom size, and the estimated total monthly rental subsidy to be received.</t>
  </si>
  <si>
    <t>Number
of Units</t>
  </si>
  <si>
    <t>Bedrooms
Per Unit</t>
  </si>
  <si>
    <t>Occupancy
Per Unit</t>
  </si>
  <si>
    <t>Targeted
Max. AMI</t>
  </si>
  <si>
    <t>AMI Adjusted
for Family Size</t>
  </si>
  <si>
    <t>Monthly 
30% Rent
Max.</t>
  </si>
  <si>
    <t>Tenant's
Monthly
Rent Share</t>
  </si>
  <si>
    <t>30% Rent
Test</t>
  </si>
  <si>
    <t>Input allowed only in the shaded areas of the worksheet.</t>
  </si>
  <si>
    <t>Existing Debt:</t>
  </si>
  <si>
    <t>Yes
No</t>
  </si>
  <si>
    <t>Total
Cost</t>
  </si>
  <si>
    <t>Total Hard Costs of Project</t>
  </si>
  <si>
    <t>Project Location:</t>
  </si>
  <si>
    <t>Non-Housing
Cost *</t>
  </si>
  <si>
    <t>Sources and Uses of Funds Statement</t>
  </si>
  <si>
    <t>Existing Debt Holder</t>
  </si>
  <si>
    <r>
      <t xml:space="preserve">Remaining
Term
</t>
    </r>
    <r>
      <rPr>
        <sz val="8"/>
        <rFont val="Arial"/>
        <family val="2"/>
      </rPr>
      <t>(Years)</t>
    </r>
  </si>
  <si>
    <t>Outstanding Balance</t>
  </si>
  <si>
    <t>TOTAL SOURCES OF FUNDS</t>
  </si>
  <si>
    <t>TOTAL USES OF FUNDS</t>
  </si>
  <si>
    <t xml:space="preserve">  TOTAL (Lines 42, 46 - 50)</t>
  </si>
  <si>
    <t xml:space="preserve">  Total GR, O &amp; P (Lines 43 - 45)</t>
  </si>
  <si>
    <t>Does the Proforma reflect debt service payments for any existing or other debt not reflected in the Sources of Funds?</t>
  </si>
  <si>
    <t>Operating Cost Per Unit</t>
  </si>
  <si>
    <t>Explain why the proposed Builder's Overhead and Profit are justified and reasonable:</t>
  </si>
  <si>
    <t>Guideline</t>
  </si>
  <si>
    <t>- Construction Contingency</t>
  </si>
  <si>
    <t>- Building Acquisition</t>
  </si>
  <si>
    <t>- Developer &amp; Consultant Fee</t>
  </si>
  <si>
    <t>- Soft Cost Contingency</t>
  </si>
  <si>
    <t>Explain why the proposed Construction and Soft Cost Contingency budget is justified and reasonable:</t>
  </si>
  <si>
    <t>Professional Fees (Architect, Engineer, and Attorney Fee) Analysis:</t>
  </si>
  <si>
    <t>Capitalized Operating Reserve</t>
  </si>
  <si>
    <t>Capitalized Replacement Reserve</t>
  </si>
  <si>
    <t>Capitalized Rent-Up Reserve</t>
  </si>
  <si>
    <t>Maximum Per</t>
  </si>
  <si>
    <t>Maximum</t>
  </si>
  <si>
    <t>Is the management fee below one of the maximums?</t>
  </si>
  <si>
    <t>Is the stabilized vacancy rate below the maximum?</t>
  </si>
  <si>
    <t>Percentage</t>
  </si>
  <si>
    <t>- Housing Developer Fee</t>
  </si>
  <si>
    <t>- Housing Land Acquisition</t>
  </si>
  <si>
    <t>- Housing Consultant Fee</t>
  </si>
  <si>
    <t>- Housing Capitalized Reserves</t>
  </si>
  <si>
    <t>Accessory Buildings</t>
  </si>
  <si>
    <t>Garages</t>
  </si>
  <si>
    <t>Office</t>
  </si>
  <si>
    <t>Subsidy Per
Unit Per Month</t>
  </si>
  <si>
    <t>AHP Units</t>
  </si>
  <si>
    <t xml:space="preserve">Non-AHP  </t>
  </si>
  <si>
    <t>Total Units</t>
  </si>
  <si>
    <t>Non-AHP Units (tenant &amp; manager &gt; 80% AMI)</t>
  </si>
  <si>
    <t>LIHTC sale price per dollar</t>
  </si>
  <si>
    <t>Annual LIHTC allocation request</t>
  </si>
  <si>
    <t>Provider</t>
  </si>
  <si>
    <t>Amount</t>
  </si>
  <si>
    <t>Rate</t>
  </si>
  <si>
    <t>Fee</t>
  </si>
  <si>
    <t>Interim Financing 1</t>
  </si>
  <si>
    <t>AHP Maximum:</t>
  </si>
  <si>
    <t>Non-
Housing*</t>
  </si>
  <si>
    <t>Total Residential Uses</t>
  </si>
  <si>
    <t>Residential/
Housing</t>
  </si>
  <si>
    <t>** The Cost Breakdown must not include any soft cost included on the Uses of Funds.</t>
  </si>
  <si>
    <t>Total Project Cost</t>
  </si>
  <si>
    <t>NOTE:  Input information only in the shaded areas of the worksheet.  Include only commercial space projections on this worksheet.  Residential projections should be entered in the Residential Feasibility Workbook.</t>
  </si>
  <si>
    <t>Financial Assumptions:</t>
  </si>
  <si>
    <t>Vacancy Rate in Year 1</t>
  </si>
  <si>
    <t>Stabilized Vacancy Rate/Collection Loss (Years 2-15)</t>
  </si>
  <si>
    <t>Revenue Escalator</t>
  </si>
  <si>
    <t>Expense Escalator</t>
  </si>
  <si>
    <t xml:space="preserve">Interest Rate Earned on Operating Reserve Account, if applicable </t>
  </si>
  <si>
    <t>Total Operating Expense</t>
  </si>
  <si>
    <t>NOI Before Reserve Deposits</t>
  </si>
  <si>
    <t xml:space="preserve"> - Replacement Reserve Deposits</t>
  </si>
  <si>
    <t xml:space="preserve"> - Operating Reserve Deposits</t>
  </si>
  <si>
    <t>CF as a % of Gross Income</t>
  </si>
  <si>
    <t>Describe the non-housing space(s), if applicable:</t>
  </si>
  <si>
    <t>Total Monthly Revenue</t>
  </si>
  <si>
    <t>General Requirements, Builder's Overhead and Builder's Profit Analysis:</t>
  </si>
  <si>
    <t>Is the combined percentage below the AHP maximum?</t>
  </si>
  <si>
    <t>Are all categories below the feasibility benchmarks?</t>
  </si>
  <si>
    <t>Commercial / Office Space Pro Forma</t>
  </si>
  <si>
    <t>Monthly Subsidy Revenue</t>
  </si>
  <si>
    <t>Monthly Rental Revenue</t>
  </si>
  <si>
    <t>Enter current HUD Area Median Income (AMI) limits for 50%, 60%, and 80% of the AMI for 1-person through 8-person households.  Half person calculations are made automatically.</t>
  </si>
  <si>
    <t>Annual Rent *</t>
  </si>
  <si>
    <t>Annual Subsidy *</t>
  </si>
  <si>
    <t>For each unit size, enter the number of project units to be targeted to tenants at/below 60% AMI, the estimated monthly total rent for that level of income and bedroom size, and the total monthly rental subsidy to be received.</t>
  </si>
  <si>
    <t>For each unit size, enter the number of project units to be targeted to tenants at/below 80% AMI, the estimated monthly total rent for that level of income and bedroom size, and the total monthly rental subsidy to be received.</t>
  </si>
  <si>
    <t>* These figures are used to automatically populate the Residential Pro Forma Revenue.</t>
  </si>
  <si>
    <t>+ Commercial Rental Revenue</t>
  </si>
  <si>
    <t>= Potential Gross Income</t>
  </si>
  <si>
    <t>Non-
Housing **</t>
  </si>
  <si>
    <t>Residential Construction Cost Per Unit</t>
  </si>
  <si>
    <t>Non-Housing Construction Cost Per SF</t>
  </si>
  <si>
    <t>*  Non-housing costs must include all units targeted to incomes above 80% AMI.</t>
  </si>
  <si>
    <t>Contractor Signature:</t>
  </si>
  <si>
    <t>Cash Flow / Gross Income</t>
  </si>
  <si>
    <t>Yes
No</t>
  </si>
  <si>
    <t xml:space="preserve">Interest Rate on Operating Reserve: </t>
  </si>
  <si>
    <t xml:space="preserve">   Builder's Overhead</t>
  </si>
  <si>
    <t xml:space="preserve">   Builder's Profit</t>
  </si>
  <si>
    <t xml:space="preserve">   General Requirements</t>
  </si>
  <si>
    <t>Will the property lease non-housing space (office, retail, warehouse, etc.)?</t>
  </si>
  <si>
    <t>Annual Debt Service *</t>
  </si>
  <si>
    <t>Replacement Reserve Escalator (if increase is scheduled)</t>
  </si>
  <si>
    <t>Other -</t>
  </si>
  <si>
    <t>Enter the number of project units that will NOT be restricted for income, the corresponding bedroom sizes and the tenant's monthly rent payment.  AHP funds may not be used to pay for costs related to these units.</t>
  </si>
  <si>
    <t>Total Residential Development Cost</t>
  </si>
  <si>
    <t>- Residential Architect Fee</t>
  </si>
  <si>
    <t>- Residential Engineering Fee</t>
  </si>
  <si>
    <t>- Residential Attorney Fee</t>
  </si>
  <si>
    <t>Interim Financing 2</t>
  </si>
  <si>
    <t>Interim Financing 3</t>
  </si>
  <si>
    <t>Front Desk</t>
  </si>
  <si>
    <t>Mechanical</t>
  </si>
  <si>
    <t>Hallways/Corridors/Stairwells</t>
  </si>
  <si>
    <t>Residential Construction Cost Per SF</t>
  </si>
  <si>
    <t>Housing SF</t>
  </si>
  <si>
    <t>Are funds
committed?</t>
  </si>
  <si>
    <t>Interest Rate</t>
  </si>
  <si>
    <t>Months Outstanding (term)</t>
  </si>
  <si>
    <t>Use of Funds</t>
  </si>
  <si>
    <t>Input is only allowed in the shaded areas of the worksheet.</t>
  </si>
  <si>
    <t>AHP Grant Request</t>
  </si>
  <si>
    <t>Total Cash Flow in First Five Years</t>
  </si>
  <si>
    <t>Reserve Per Unit Per Year</t>
  </si>
  <si>
    <t>Explain why the proposed Debt Coverage Ratio and/or Cash Flow are justified and reasonable:</t>
  </si>
  <si>
    <t>Unique Operating Expenses Incurred</t>
  </si>
  <si>
    <t>Unique Operating Expense Per Unit</t>
  </si>
  <si>
    <t>Itemize the unique operating expenses incurred (front desk staff, utilities on behalf of the tenant, etc.):</t>
  </si>
  <si>
    <r>
      <t>Weighted Average Per Unit Development Cost Analysis:</t>
    </r>
    <r>
      <rPr>
        <sz val="12"/>
        <color theme="0"/>
        <rFont val="Arial"/>
        <family val="2"/>
      </rPr>
      <t xml:space="preserve"> </t>
    </r>
  </si>
  <si>
    <t>SOURCES, USES, AND COST BREAKDOWN ANALYSIS</t>
  </si>
  <si>
    <t>Unique/Green Building Cost Per Unit</t>
  </si>
  <si>
    <t>Total Cost of Unique and/or Green Building Cost</t>
  </si>
  <si>
    <t>Input only in the shaded areas of the worksheet. Explanation space may appear limited but will hold information you've entered.</t>
  </si>
  <si>
    <t>Itemize the cost of any unique or green building that is included in the project budget, if applicable:</t>
  </si>
  <si>
    <t>Stabilized Vacancy Rate (Years 2 - 15) Analysis:</t>
  </si>
  <si>
    <t>Replacement Reserve Deposits</t>
  </si>
  <si>
    <t>Operating Reserve Deposits</t>
  </si>
  <si>
    <t>Total Operating Expenses (yr 1)</t>
  </si>
  <si>
    <t>Does the project meet one of the above guidelines?</t>
  </si>
  <si>
    <t>Year 1 Cash Flow (CF)</t>
  </si>
  <si>
    <t>Cash Flow as % of GI</t>
  </si>
  <si>
    <t>AHP Minimum / Unit / Year</t>
  </si>
  <si>
    <t>Number of Months</t>
  </si>
  <si>
    <t>Fee / Net Revenue</t>
  </si>
  <si>
    <t>Fee / Unit / Month</t>
  </si>
  <si>
    <t>AHP Maximum Rate:</t>
  </si>
  <si>
    <t>AHP Minimum Per Dollar</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</si>
</sst>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5" formatCode="&quot;$&quot;#,##0_);\(&quot;$&quot;#,##0\)"/>
    <numFmt numFmtId="6" formatCode="&quot;$&quot;#,##0_);[Red]\(&quot;$&quot;#,##0\)"/>
    <numFmt numFmtId="44" formatCode="_(&quot;$&quot;* #,##0.00_);_(&quot;$&quot;* \(#,##0.00\);_(&quot;$&quot;* &quot;-&quot;??_);_(@_)"/>
    <numFmt numFmtId="43" formatCode="_(* #,##0.00_);_(* \(#,##0.00\);_(* &quot;-&quot;??_);_(@_)"/>
    <numFmt numFmtId="164" formatCode="0.000%"/>
    <numFmt numFmtId="165" formatCode="0.00_)"/>
    <numFmt numFmtId="166" formatCode="#,##0.0_);\(#,##0.0\)"/>
    <numFmt numFmtId="167" formatCode="&quot;$&quot;#,##0"/>
    <numFmt numFmtId="168" formatCode="&quot;$&quot;#,##0.00"/>
    <numFmt numFmtId="169" formatCode="_(* #,##0_);_(* \(#,##0\);_(* &quot;-&quot;??_);_(@_)"/>
    <numFmt numFmtId="170" formatCode="&quot;$&quot;#,##0.0000"/>
    <numFmt numFmtId="171" formatCode="0.0000%"/>
    <numFmt numFmtId="172" formatCode="_(&quot;$&quot;* #,##0_);_(&quot;$&quot;* \(#,##0\);_(&quot;$&quot;* &quot;-&quot;??_);_(@_)"/>
    <numFmt numFmtId="173" formatCode="_(&quot;$&quot;* #,##0.0000_);_(&quot;$&quot;* \(#,##0.0000\);_(&quot;$&quot;* &quot;-&quot;??_);_(@_)"/>
  </numFmts>
  <fonts count="34">
    <font>
      <sz val="12"/>
      <name val="Arial"/>
    </font>
    <font>
      <sz val="10"/>
      <name val="Arial"/>
    </font>
    <font>
      <sz val="10"/>
      <name val="Helv"/>
    </font>
    <font>
      <sz val="8"/>
      <name val="Arial"/>
    </font>
    <font>
      <b/>
      <sz val="12"/>
      <name val="Arial"/>
      <family val="2"/>
    </font>
    <font>
      <sz val="12"/>
      <name val="Arial"/>
      <family val="2"/>
    </font>
    <font>
      <b/>
      <sz val="12"/>
      <color indexed="12"/>
      <name val="Arial"/>
      <family val="2"/>
    </font>
    <font>
      <sz val="12"/>
      <color indexed="8"/>
      <name val="Arial"/>
      <family val="2"/>
    </font>
    <font>
      <sz val="11"/>
      <name val="Arial"/>
      <family val="2"/>
    </font>
    <font>
      <b/>
      <i/>
      <sz val="12"/>
      <color indexed="12"/>
      <name val="Arial"/>
      <family val="2"/>
    </font>
    <font>
      <b/>
      <sz val="12"/>
      <color indexed="8"/>
      <name val="Arial"/>
      <family val="2"/>
    </font>
    <font>
      <sz val="12"/>
      <color indexed="12"/>
      <name val="Arial"/>
      <family val="2"/>
    </font>
    <font>
      <b/>
      <sz val="11"/>
      <name val="Arial"/>
      <family val="2"/>
    </font>
    <font>
      <sz val="10"/>
      <name val="Arial"/>
      <family val="2"/>
    </font>
    <font>
      <b/>
      <sz val="10"/>
      <name val="Arial"/>
      <family val="2"/>
    </font>
    <font>
      <sz val="8"/>
      <name val="Arial"/>
      <family val="2"/>
    </font>
    <font>
      <i/>
      <sz val="12"/>
      <name val="Arial"/>
      <family val="2"/>
    </font>
    <font>
      <b/>
      <i/>
      <sz val="12"/>
      <name val="Arial"/>
      <family val="2"/>
    </font>
    <font>
      <b/>
      <u/>
      <sz val="11"/>
      <name val="Arial"/>
      <family val="2"/>
    </font>
    <font>
      <b/>
      <u/>
      <sz val="12"/>
      <name val="Arial"/>
      <family val="2"/>
    </font>
    <font>
      <b/>
      <i/>
      <sz val="11"/>
      <name val="Arial"/>
      <family val="2"/>
    </font>
    <font>
      <b/>
      <u/>
      <sz val="14"/>
      <name val="Arial"/>
      <family val="2"/>
    </font>
    <font>
      <b/>
      <sz val="12"/>
      <color indexed="9"/>
      <name val="Arial"/>
      <family val="2"/>
    </font>
    <font>
      <u/>
      <sz val="12"/>
      <name val="Arial"/>
      <family val="2"/>
    </font>
    <font>
      <b/>
      <sz val="12"/>
      <color indexed="10"/>
      <name val="Arial"/>
      <family val="2"/>
    </font>
    <font>
      <b/>
      <sz val="12"/>
      <color indexed="57"/>
      <name val="Arial"/>
      <family val="2"/>
    </font>
    <font>
      <sz val="12"/>
      <color indexed="9"/>
      <name val="Arial"/>
      <family val="2"/>
    </font>
    <font>
      <b/>
      <sz val="10"/>
      <color indexed="12"/>
      <name val="Arial"/>
      <family val="2"/>
    </font>
    <font>
      <sz val="8"/>
      <color indexed="12"/>
      <name val="Arial"/>
      <family val="2"/>
    </font>
    <font>
      <sz val="10.5"/>
      <name val="Arial"/>
      <family val="2"/>
    </font>
    <font>
      <b/>
      <sz val="14"/>
      <name val="Arial"/>
      <family val="2"/>
    </font>
    <font>
      <b/>
      <sz val="12"/>
      <color theme="0"/>
      <name val="Arial"/>
      <family val="2"/>
    </font>
    <font>
      <sz val="12"/>
      <color theme="0"/>
      <name val="Arial"/>
      <family val="2"/>
    </font>
    <font>
      <sz val="12"/>
      <color indexed="10"/>
      <name val="Arial"/>
      <family val="2"/>
    </font>
  </fonts>
  <fills count="7">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23"/>
        <bgColor indexed="64"/>
      </patternFill>
    </fill>
    <fill>
      <patternFill patternType="solid">
        <fgColor indexed="13"/>
        <bgColor indexed="64"/>
      </patternFill>
    </fill>
    <fill>
      <patternFill patternType="solid">
        <fgColor theme="1"/>
        <bgColor indexed="64"/>
      </patternFill>
    </fill>
  </fills>
  <borders count="146">
    <border>
      <left/>
      <right/>
      <top/>
      <bottom/>
      <diagonal/>
    </border>
    <border>
      <left/>
      <right style="thin">
        <color indexed="8"/>
      </right>
      <top/>
      <bottom style="medium">
        <color indexed="64"/>
      </bottom>
      <diagonal/>
    </border>
    <border>
      <left/>
      <right/>
      <top/>
      <bottom style="medium">
        <color indexed="64"/>
      </bottom>
      <diagonal/>
    </border>
    <border>
      <left style="thin">
        <color indexed="8"/>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64"/>
      </bottom>
      <diagonal/>
    </border>
    <border>
      <left style="thin">
        <color indexed="8"/>
      </left>
      <right style="thin">
        <color indexed="8"/>
      </right>
      <top style="thin">
        <color indexed="64"/>
      </top>
      <bottom style="thin">
        <color indexed="8"/>
      </bottom>
      <diagonal/>
    </border>
    <border>
      <left/>
      <right style="thin">
        <color indexed="8"/>
      </right>
      <top/>
      <bottom style="thin">
        <color indexed="8"/>
      </bottom>
      <diagonal/>
    </border>
    <border>
      <left/>
      <right/>
      <top/>
      <bottom style="thin">
        <color indexed="8"/>
      </bottom>
      <diagonal/>
    </border>
    <border>
      <left style="thin">
        <color indexed="8"/>
      </left>
      <right/>
      <top/>
      <bottom style="thin">
        <color indexed="8"/>
      </bottom>
      <diagonal/>
    </border>
    <border>
      <left/>
      <right style="thin">
        <color indexed="8"/>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8"/>
      </right>
      <top style="medium">
        <color indexed="64"/>
      </top>
      <bottom/>
      <diagonal/>
    </border>
    <border>
      <left/>
      <right style="thin">
        <color indexed="8"/>
      </right>
      <top style="medium">
        <color indexed="64"/>
      </top>
      <bottom/>
      <diagonal/>
    </border>
    <border>
      <left style="thin">
        <color indexed="8"/>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8"/>
      </right>
      <top/>
      <bottom style="medium">
        <color indexed="64"/>
      </bottom>
      <diagonal/>
    </border>
    <border>
      <left style="thin">
        <color indexed="8"/>
      </left>
      <right style="thin">
        <color indexed="8"/>
      </right>
      <top style="medium">
        <color indexed="64"/>
      </top>
      <bottom/>
      <diagonal/>
    </border>
    <border>
      <left style="thin">
        <color indexed="8"/>
      </left>
      <right style="thin">
        <color indexed="8"/>
      </right>
      <top style="medium">
        <color indexed="64"/>
      </top>
      <bottom style="thin">
        <color indexed="8"/>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8"/>
      </left>
      <right style="thin">
        <color indexed="8"/>
      </right>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8"/>
      </right>
      <top style="thin">
        <color indexed="8"/>
      </top>
      <bottom/>
      <diagonal/>
    </border>
    <border>
      <left/>
      <right/>
      <top style="thin">
        <color indexed="8"/>
      </top>
      <bottom/>
      <diagonal/>
    </border>
    <border>
      <left style="thin">
        <color indexed="64"/>
      </left>
      <right style="thin">
        <color indexed="64"/>
      </right>
      <top style="medium">
        <color indexed="12"/>
      </top>
      <bottom style="thin">
        <color indexed="64"/>
      </bottom>
      <diagonal/>
    </border>
    <border>
      <left style="thin">
        <color indexed="64"/>
      </left>
      <right style="thin">
        <color indexed="64"/>
      </right>
      <top style="thin">
        <color indexed="64"/>
      </top>
      <bottom style="medium">
        <color indexed="12"/>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12"/>
      </top>
      <bottom style="medium">
        <color indexed="64"/>
      </bottom>
      <diagonal/>
    </border>
    <border>
      <left style="medium">
        <color indexed="64"/>
      </left>
      <right style="thin">
        <color indexed="64"/>
      </right>
      <top style="medium">
        <color indexed="12"/>
      </top>
      <bottom style="medium">
        <color indexed="64"/>
      </bottom>
      <diagonal/>
    </border>
    <border>
      <left style="thin">
        <color indexed="64"/>
      </left>
      <right style="thin">
        <color indexed="64"/>
      </right>
      <top style="medium">
        <color indexed="12"/>
      </top>
      <bottom style="medium">
        <color indexed="64"/>
      </bottom>
      <diagonal/>
    </border>
    <border>
      <left style="thin">
        <color indexed="64"/>
      </left>
      <right style="medium">
        <color indexed="12"/>
      </right>
      <top style="medium">
        <color indexed="12"/>
      </top>
      <bottom style="thin">
        <color indexed="64"/>
      </bottom>
      <diagonal/>
    </border>
    <border>
      <left style="thin">
        <color indexed="64"/>
      </left>
      <right style="medium">
        <color indexed="12"/>
      </right>
      <top style="thin">
        <color indexed="64"/>
      </top>
      <bottom style="thin">
        <color indexed="64"/>
      </bottom>
      <diagonal/>
    </border>
    <border>
      <left style="thin">
        <color indexed="64"/>
      </left>
      <right style="medium">
        <color indexed="12"/>
      </right>
      <top style="thin">
        <color indexed="64"/>
      </top>
      <bottom style="medium">
        <color indexed="12"/>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right style="thin">
        <color indexed="8"/>
      </right>
      <top style="medium">
        <color indexed="8"/>
      </top>
      <bottom/>
      <diagonal/>
    </border>
    <border>
      <left/>
      <right style="medium">
        <color indexed="8"/>
      </right>
      <top style="medium">
        <color indexed="8"/>
      </top>
      <bottom/>
      <diagonal/>
    </border>
    <border>
      <left style="medium">
        <color indexed="8"/>
      </left>
      <right style="thin">
        <color indexed="8"/>
      </right>
      <top/>
      <bottom/>
      <diagonal/>
    </border>
    <border>
      <left style="thin">
        <color indexed="8"/>
      </left>
      <right style="medium">
        <color indexed="8"/>
      </right>
      <top style="thin">
        <color indexed="8"/>
      </top>
      <bottom style="thin">
        <color indexed="8"/>
      </bottom>
      <diagonal/>
    </border>
    <border>
      <left style="medium">
        <color indexed="8"/>
      </left>
      <right style="thin">
        <color indexed="8"/>
      </right>
      <top/>
      <bottom style="thin">
        <color indexed="8"/>
      </bottom>
      <diagonal/>
    </border>
    <border>
      <left style="medium">
        <color indexed="8"/>
      </left>
      <right style="thin">
        <color indexed="8"/>
      </right>
      <top style="thin">
        <color indexed="64"/>
      </top>
      <bottom style="thin">
        <color indexed="8"/>
      </bottom>
      <diagonal/>
    </border>
    <border>
      <left/>
      <right style="medium">
        <color indexed="8"/>
      </right>
      <top/>
      <bottom style="thin">
        <color indexed="8"/>
      </bottom>
      <diagonal/>
    </border>
    <border>
      <left/>
      <right style="medium">
        <color indexed="8"/>
      </right>
      <top/>
      <bottom/>
      <diagonal/>
    </border>
    <border>
      <left style="medium">
        <color indexed="8"/>
      </left>
      <right style="thin">
        <color indexed="8"/>
      </right>
      <top style="thin">
        <color indexed="8"/>
      </top>
      <bottom/>
      <diagonal/>
    </border>
    <border>
      <left style="thin">
        <color indexed="8"/>
      </left>
      <right style="medium">
        <color indexed="8"/>
      </right>
      <top style="thin">
        <color indexed="8"/>
      </top>
      <bottom/>
      <diagonal/>
    </border>
    <border>
      <left style="medium">
        <color indexed="8"/>
      </left>
      <right style="thin">
        <color indexed="8"/>
      </right>
      <top style="medium">
        <color indexed="8"/>
      </top>
      <bottom style="medium">
        <color indexed="8"/>
      </bottom>
      <diagonal/>
    </border>
    <border>
      <left/>
      <right style="thin">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medium">
        <color indexed="8"/>
      </right>
      <top/>
      <bottom style="thin">
        <color indexed="8"/>
      </bottom>
      <diagonal/>
    </border>
    <border>
      <left style="thin">
        <color indexed="8"/>
      </left>
      <right style="medium">
        <color indexed="8"/>
      </right>
      <top/>
      <bottom/>
      <diagonal/>
    </border>
    <border>
      <left style="medium">
        <color indexed="8"/>
      </left>
      <right style="thin">
        <color indexed="8"/>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right style="thin">
        <color indexed="8"/>
      </right>
      <top style="thin">
        <color indexed="8"/>
      </top>
      <bottom style="medium">
        <color indexed="8"/>
      </bottom>
      <diagonal/>
    </border>
    <border>
      <left/>
      <right style="medium">
        <color indexed="8"/>
      </right>
      <top style="thin">
        <color indexed="8"/>
      </top>
      <bottom style="medium">
        <color indexed="8"/>
      </bottom>
      <diagonal/>
    </border>
    <border>
      <left style="thin">
        <color indexed="64"/>
      </left>
      <right style="thin">
        <color indexed="64"/>
      </right>
      <top/>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8"/>
      </left>
      <right/>
      <top style="medium">
        <color indexed="64"/>
      </top>
      <bottom/>
      <diagonal/>
    </border>
    <border>
      <left style="medium">
        <color indexed="64"/>
      </left>
      <right style="thin">
        <color indexed="64"/>
      </right>
      <top/>
      <bottom/>
      <diagonal/>
    </border>
    <border>
      <left style="medium">
        <color indexed="8"/>
      </left>
      <right style="thin">
        <color indexed="8"/>
      </right>
      <top style="thin">
        <color indexed="8"/>
      </top>
      <bottom style="thin">
        <color indexed="64"/>
      </bottom>
      <diagonal/>
    </border>
    <border>
      <left style="medium">
        <color indexed="12"/>
      </left>
      <right style="thin">
        <color indexed="64"/>
      </right>
      <top style="medium">
        <color indexed="12"/>
      </top>
      <bottom style="thin">
        <color indexed="64"/>
      </bottom>
      <diagonal/>
    </border>
    <border>
      <left style="medium">
        <color indexed="12"/>
      </left>
      <right style="thin">
        <color indexed="64"/>
      </right>
      <top style="thin">
        <color indexed="64"/>
      </top>
      <bottom style="thin">
        <color indexed="64"/>
      </bottom>
      <diagonal/>
    </border>
    <border>
      <left style="medium">
        <color indexed="12"/>
      </left>
      <right style="thin">
        <color indexed="64"/>
      </right>
      <top style="thin">
        <color indexed="64"/>
      </top>
      <bottom style="medium">
        <color indexed="12"/>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style="thin">
        <color indexed="8"/>
      </right>
      <top/>
      <bottom style="medium">
        <color indexed="8"/>
      </bottom>
      <diagonal/>
    </border>
    <border>
      <left style="medium">
        <color indexed="8"/>
      </left>
      <right style="thin">
        <color indexed="8"/>
      </right>
      <top/>
      <bottom style="thin">
        <color indexed="64"/>
      </bottom>
      <diagonal/>
    </border>
    <border>
      <left/>
      <right style="medium">
        <color indexed="8"/>
      </right>
      <top style="thin">
        <color indexed="8"/>
      </top>
      <bottom/>
      <diagonal/>
    </border>
    <border>
      <left style="thin">
        <color indexed="64"/>
      </left>
      <right/>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style="medium">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8"/>
      </left>
      <right/>
      <top style="thin">
        <color indexed="8"/>
      </top>
      <bottom/>
      <diagonal/>
    </border>
    <border>
      <left style="thin">
        <color indexed="8"/>
      </left>
      <right/>
      <top/>
      <bottom/>
      <diagonal/>
    </border>
    <border>
      <left style="thin">
        <color indexed="8"/>
      </left>
      <right/>
      <top style="medium">
        <color indexed="8"/>
      </top>
      <bottom style="medium">
        <color indexed="8"/>
      </bottom>
      <diagonal/>
    </border>
    <border>
      <left/>
      <right/>
      <top style="medium">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thin">
        <color indexed="8"/>
      </right>
      <top style="medium">
        <color indexed="8"/>
      </top>
      <bottom style="thin">
        <color indexed="8"/>
      </bottom>
      <diagonal/>
    </border>
    <border>
      <left/>
      <right style="medium">
        <color indexed="64"/>
      </right>
      <top style="thin">
        <color indexed="64"/>
      </top>
      <bottom/>
      <diagonal/>
    </border>
    <border>
      <left style="thin">
        <color indexed="64"/>
      </left>
      <right style="thin">
        <color indexed="64"/>
      </right>
      <top style="thin">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37" fontId="2" fillId="0" borderId="0"/>
    <xf numFmtId="9" fontId="1" fillId="0" borderId="0" applyFont="0" applyFill="0" applyBorder="0" applyAlignment="0" applyProtection="0"/>
  </cellStyleXfs>
  <cellXfs count="882">
    <xf numFmtId="0" fontId="0" fillId="0" borderId="0" xfId="0"/>
    <xf numFmtId="37" fontId="7" fillId="0" borderId="0" xfId="3" applyFont="1" applyFill="1" applyBorder="1" applyProtection="1"/>
    <xf numFmtId="37" fontId="12" fillId="0" borderId="1" xfId="3" applyFont="1" applyFill="1" applyBorder="1" applyAlignment="1" applyProtection="1">
      <alignment vertical="center"/>
    </xf>
    <xf numFmtId="37" fontId="12" fillId="0" borderId="2" xfId="3" applyFont="1" applyFill="1" applyBorder="1" applyAlignment="1" applyProtection="1">
      <alignment vertical="center"/>
    </xf>
    <xf numFmtId="37" fontId="12" fillId="0" borderId="3" xfId="3" applyFont="1" applyFill="1" applyBorder="1" applyAlignment="1" applyProtection="1">
      <alignment vertical="center"/>
    </xf>
    <xf numFmtId="37" fontId="15" fillId="0" borderId="3" xfId="3" applyFont="1" applyFill="1" applyBorder="1" applyAlignment="1" applyProtection="1">
      <alignment horizontal="center" vertical="center"/>
    </xf>
    <xf numFmtId="0" fontId="5" fillId="0" borderId="0" xfId="0" applyFont="1" applyAlignment="1" applyProtection="1"/>
    <xf numFmtId="0" fontId="4" fillId="0" borderId="0" xfId="0" applyFont="1" applyAlignment="1" applyProtection="1">
      <alignment horizontal="right"/>
    </xf>
    <xf numFmtId="0" fontId="4" fillId="0" borderId="4" xfId="0" applyFont="1" applyBorder="1" applyAlignment="1" applyProtection="1">
      <alignment horizontal="center" wrapText="1"/>
    </xf>
    <xf numFmtId="0" fontId="4" fillId="0" borderId="5" xfId="0" applyFont="1" applyBorder="1" applyAlignment="1" applyProtection="1">
      <alignment horizontal="center" wrapText="1"/>
    </xf>
    <xf numFmtId="0" fontId="5" fillId="0" borderId="6" xfId="0" applyFont="1" applyBorder="1" applyAlignment="1" applyProtection="1">
      <alignment horizontal="left"/>
    </xf>
    <xf numFmtId="0" fontId="5" fillId="0" borderId="0" xfId="0" applyFont="1" applyFill="1" applyBorder="1" applyAlignment="1" applyProtection="1"/>
    <xf numFmtId="0" fontId="4" fillId="0" borderId="0" xfId="0" applyFont="1" applyFill="1" applyBorder="1" applyProtection="1"/>
    <xf numFmtId="3" fontId="5" fillId="0" borderId="0" xfId="0" applyNumberFormat="1" applyFont="1" applyFill="1" applyBorder="1" applyProtection="1"/>
    <xf numFmtId="0" fontId="5" fillId="0" borderId="2" xfId="0" applyFont="1" applyFill="1" applyBorder="1" applyProtection="1"/>
    <xf numFmtId="38" fontId="5" fillId="0" borderId="0" xfId="0" applyNumberFormat="1" applyFont="1" applyFill="1" applyBorder="1" applyProtection="1"/>
    <xf numFmtId="10" fontId="4" fillId="0" borderId="0" xfId="4" applyNumberFormat="1" applyFont="1" applyProtection="1"/>
    <xf numFmtId="0" fontId="17" fillId="0" borderId="8" xfId="0" applyFont="1" applyBorder="1" applyAlignment="1" applyProtection="1">
      <alignment horizontal="center" wrapText="1"/>
    </xf>
    <xf numFmtId="10" fontId="5" fillId="0" borderId="9" xfId="4" applyNumberFormat="1" applyFont="1" applyBorder="1" applyProtection="1"/>
    <xf numFmtId="10" fontId="5" fillId="0" borderId="10" xfId="4" applyNumberFormat="1" applyFont="1" applyBorder="1" applyProtection="1"/>
    <xf numFmtId="10" fontId="5" fillId="0" borderId="11" xfId="4" applyNumberFormat="1" applyFont="1" applyBorder="1" applyProtection="1"/>
    <xf numFmtId="10" fontId="5" fillId="0" borderId="12" xfId="4" applyNumberFormat="1" applyFont="1" applyBorder="1" applyProtection="1"/>
    <xf numFmtId="0" fontId="5" fillId="0" borderId="0" xfId="0" applyFont="1" applyAlignment="1" applyProtection="1">
      <alignment horizontal="center" wrapText="1"/>
    </xf>
    <xf numFmtId="0" fontId="5" fillId="0" borderId="0" xfId="0" applyFont="1" applyFill="1" applyBorder="1" applyAlignment="1" applyProtection="1">
      <alignment horizontal="center"/>
    </xf>
    <xf numFmtId="0" fontId="19" fillId="0" borderId="13" xfId="0" applyFont="1" applyBorder="1" applyProtection="1"/>
    <xf numFmtId="0" fontId="4" fillId="0" borderId="13" xfId="0" applyFont="1" applyBorder="1" applyAlignment="1" applyProtection="1">
      <alignment horizontal="center"/>
    </xf>
    <xf numFmtId="0" fontId="4" fillId="0" borderId="14" xfId="0" applyFont="1" applyBorder="1" applyAlignment="1" applyProtection="1">
      <alignment horizontal="center"/>
    </xf>
    <xf numFmtId="0" fontId="5" fillId="0" borderId="15" xfId="0" applyFont="1" applyBorder="1" applyProtection="1"/>
    <xf numFmtId="0" fontId="5" fillId="0" borderId="15" xfId="0" quotePrefix="1" applyFont="1" applyBorder="1" applyProtection="1"/>
    <xf numFmtId="0" fontId="5" fillId="0" borderId="17" xfId="0" quotePrefix="1" applyFont="1" applyBorder="1" applyProtection="1"/>
    <xf numFmtId="0" fontId="5" fillId="0" borderId="18" xfId="0" applyFont="1" applyBorder="1" applyProtection="1"/>
    <xf numFmtId="0" fontId="4" fillId="0" borderId="19" xfId="0" applyFont="1" applyBorder="1" applyProtection="1"/>
    <xf numFmtId="0" fontId="5" fillId="2" borderId="15" xfId="0" quotePrefix="1" applyFont="1" applyFill="1" applyBorder="1" applyProtection="1"/>
    <xf numFmtId="5" fontId="5" fillId="2" borderId="21" xfId="0" applyNumberFormat="1" applyFont="1" applyFill="1" applyBorder="1" applyProtection="1"/>
    <xf numFmtId="5" fontId="5" fillId="2" borderId="22" xfId="0" applyNumberFormat="1" applyFont="1" applyFill="1" applyBorder="1" applyProtection="1"/>
    <xf numFmtId="5" fontId="5" fillId="2" borderId="20" xfId="0" applyNumberFormat="1" applyFont="1" applyFill="1" applyBorder="1" applyProtection="1"/>
    <xf numFmtId="5" fontId="5" fillId="2" borderId="0" xfId="0" applyNumberFormat="1" applyFont="1" applyFill="1" applyBorder="1" applyProtection="1"/>
    <xf numFmtId="5" fontId="5" fillId="2" borderId="23" xfId="0" applyNumberFormat="1" applyFont="1" applyFill="1" applyBorder="1" applyProtection="1"/>
    <xf numFmtId="0" fontId="5" fillId="2" borderId="24" xfId="0" applyFont="1" applyFill="1" applyBorder="1" applyProtection="1"/>
    <xf numFmtId="0" fontId="5" fillId="2" borderId="25" xfId="0" applyFont="1" applyFill="1" applyBorder="1" applyProtection="1"/>
    <xf numFmtId="0" fontId="5" fillId="2" borderId="26" xfId="0" applyFont="1" applyFill="1" applyBorder="1" applyProtection="1"/>
    <xf numFmtId="0" fontId="5" fillId="2" borderId="0" xfId="0" applyFont="1" applyFill="1" applyProtection="1"/>
    <xf numFmtId="0" fontId="5" fillId="2" borderId="23" xfId="0" applyFont="1" applyFill="1" applyBorder="1" applyProtection="1"/>
    <xf numFmtId="0" fontId="4" fillId="0" borderId="15" xfId="0" applyFont="1" applyBorder="1" applyProtection="1"/>
    <xf numFmtId="0" fontId="5" fillId="2" borderId="16" xfId="0" applyFont="1" applyFill="1" applyBorder="1" applyProtection="1"/>
    <xf numFmtId="5" fontId="5" fillId="2" borderId="13" xfId="0" applyNumberFormat="1" applyFont="1" applyFill="1" applyBorder="1" applyProtection="1"/>
    <xf numFmtId="5" fontId="5" fillId="2" borderId="14" xfId="0" applyNumberFormat="1" applyFont="1" applyFill="1" applyBorder="1" applyProtection="1"/>
    <xf numFmtId="5" fontId="5" fillId="2" borderId="16" xfId="0" applyNumberFormat="1" applyFont="1" applyFill="1" applyBorder="1" applyProtection="1"/>
    <xf numFmtId="0" fontId="4" fillId="0" borderId="17" xfId="0" applyFont="1" applyBorder="1" applyProtection="1"/>
    <xf numFmtId="0" fontId="5" fillId="0" borderId="16" xfId="0" quotePrefix="1" applyFont="1" applyBorder="1" applyProtection="1"/>
    <xf numFmtId="0" fontId="4" fillId="0" borderId="16" xfId="0" applyFont="1" applyBorder="1" applyProtection="1"/>
    <xf numFmtId="10" fontId="5" fillId="0" borderId="26" xfId="4" applyNumberFormat="1" applyFont="1" applyBorder="1" applyProtection="1"/>
    <xf numFmtId="0" fontId="20" fillId="0" borderId="0" xfId="0" applyFont="1" applyFill="1" applyBorder="1" applyAlignment="1" applyProtection="1">
      <alignment horizontal="left" wrapText="1"/>
    </xf>
    <xf numFmtId="0" fontId="19" fillId="0" borderId="0" xfId="0" applyFont="1" applyAlignment="1" applyProtection="1">
      <alignment horizontal="center"/>
    </xf>
    <xf numFmtId="0" fontId="5" fillId="0" borderId="27" xfId="0" applyFont="1" applyBorder="1" applyAlignment="1" applyProtection="1">
      <alignment horizontal="center"/>
    </xf>
    <xf numFmtId="0" fontId="5" fillId="0" borderId="2" xfId="0" applyFont="1" applyFill="1" applyBorder="1" applyAlignment="1" applyProtection="1">
      <alignment horizontal="center"/>
    </xf>
    <xf numFmtId="0" fontId="5" fillId="0" borderId="2" xfId="0" applyFont="1" applyBorder="1" applyAlignment="1" applyProtection="1">
      <alignment horizontal="center"/>
    </xf>
    <xf numFmtId="0" fontId="5" fillId="0" borderId="28" xfId="0" applyFont="1" applyBorder="1" applyAlignment="1" applyProtection="1">
      <alignment horizontal="center"/>
    </xf>
    <xf numFmtId="0" fontId="5" fillId="0" borderId="29" xfId="0" applyFont="1" applyBorder="1" applyAlignment="1" applyProtection="1">
      <alignment horizontal="center"/>
    </xf>
    <xf numFmtId="0" fontId="5" fillId="0" borderId="32" xfId="0" applyFont="1" applyBorder="1" applyAlignment="1" applyProtection="1">
      <alignment horizontal="center"/>
    </xf>
    <xf numFmtId="167" fontId="5" fillId="0" borderId="2" xfId="0" applyNumberFormat="1" applyFont="1" applyFill="1" applyBorder="1" applyProtection="1"/>
    <xf numFmtId="0" fontId="4" fillId="0" borderId="30" xfId="0" applyFont="1" applyFill="1" applyBorder="1" applyProtection="1"/>
    <xf numFmtId="0" fontId="4" fillId="0" borderId="30" xfId="0" applyFont="1" applyFill="1" applyBorder="1" applyAlignment="1" applyProtection="1">
      <alignment horizontal="center"/>
    </xf>
    <xf numFmtId="167" fontId="4" fillId="0" borderId="0" xfId="0" applyNumberFormat="1" applyFont="1" applyFill="1" applyBorder="1" applyProtection="1"/>
    <xf numFmtId="0" fontId="4" fillId="0" borderId="0" xfId="0" applyFont="1" applyFill="1" applyBorder="1" applyAlignment="1" applyProtection="1">
      <alignment horizontal="center"/>
    </xf>
    <xf numFmtId="0" fontId="19" fillId="0" borderId="0" xfId="0" applyFont="1" applyBorder="1" applyAlignment="1" applyProtection="1">
      <alignment horizontal="center"/>
    </xf>
    <xf numFmtId="0" fontId="13" fillId="0" borderId="2" xfId="0" applyFont="1" applyBorder="1" applyAlignment="1" applyProtection="1">
      <alignment horizontal="center"/>
    </xf>
    <xf numFmtId="0" fontId="13" fillId="0" borderId="2" xfId="0" applyFont="1" applyBorder="1" applyAlignment="1" applyProtection="1">
      <alignment horizontal="center" vertical="center" wrapText="1"/>
    </xf>
    <xf numFmtId="0" fontId="13" fillId="0" borderId="2" xfId="0" applyFont="1" applyBorder="1" applyAlignment="1" applyProtection="1">
      <alignment horizontal="center" vertical="distributed" wrapText="1"/>
    </xf>
    <xf numFmtId="0" fontId="5" fillId="0" borderId="0" xfId="0" applyFont="1" applyBorder="1" applyAlignment="1" applyProtection="1">
      <alignment horizontal="center"/>
    </xf>
    <xf numFmtId="1" fontId="5" fillId="0" borderId="0" xfId="0" applyNumberFormat="1" applyFont="1" applyFill="1" applyBorder="1" applyAlignment="1" applyProtection="1">
      <alignment horizontal="center"/>
    </xf>
    <xf numFmtId="0" fontId="4" fillId="0" borderId="0" xfId="0" applyFont="1" applyBorder="1" applyAlignment="1" applyProtection="1">
      <alignment horizontal="center"/>
    </xf>
    <xf numFmtId="0" fontId="5" fillId="0" borderId="35" xfId="0" applyFont="1" applyBorder="1" applyProtection="1"/>
    <xf numFmtId="10" fontId="4" fillId="0" borderId="33" xfId="0" applyNumberFormat="1" applyFont="1" applyBorder="1" applyAlignment="1" applyProtection="1">
      <alignment horizontal="center"/>
    </xf>
    <xf numFmtId="10" fontId="4" fillId="0" borderId="31" xfId="0" applyNumberFormat="1" applyFont="1" applyBorder="1" applyAlignment="1" applyProtection="1">
      <alignment horizontal="center"/>
    </xf>
    <xf numFmtId="10" fontId="5" fillId="0" borderId="33" xfId="0" applyNumberFormat="1" applyFont="1" applyFill="1" applyBorder="1" applyAlignment="1" applyProtection="1">
      <alignment horizontal="center"/>
    </xf>
    <xf numFmtId="0" fontId="4" fillId="0" borderId="28" xfId="0" applyFont="1" applyBorder="1" applyAlignment="1" applyProtection="1">
      <alignment horizontal="center"/>
    </xf>
    <xf numFmtId="167" fontId="5" fillId="0" borderId="0" xfId="0" applyNumberFormat="1" applyFont="1" applyBorder="1" applyAlignment="1" applyProtection="1">
      <alignment horizontal="right"/>
    </xf>
    <xf numFmtId="0" fontId="23" fillId="0" borderId="0" xfId="0" applyFont="1" applyFill="1" applyAlignment="1" applyProtection="1">
      <alignment horizontal="center"/>
    </xf>
    <xf numFmtId="10" fontId="4" fillId="0" borderId="37" xfId="0" applyNumberFormat="1" applyFont="1" applyFill="1" applyBorder="1" applyAlignment="1" applyProtection="1">
      <alignment horizontal="center"/>
    </xf>
    <xf numFmtId="10" fontId="4" fillId="0" borderId="0" xfId="0" applyNumberFormat="1" applyFont="1" applyFill="1" applyAlignment="1" applyProtection="1">
      <alignment horizontal="center"/>
    </xf>
    <xf numFmtId="167" fontId="5" fillId="0" borderId="2" xfId="0" applyNumberFormat="1" applyFont="1" applyBorder="1" applyAlignment="1" applyProtection="1">
      <alignment horizontal="right"/>
    </xf>
    <xf numFmtId="10" fontId="5" fillId="0" borderId="2" xfId="0" applyNumberFormat="1" applyFont="1" applyFill="1" applyBorder="1" applyAlignment="1" applyProtection="1">
      <alignment horizontal="center"/>
    </xf>
    <xf numFmtId="167" fontId="5" fillId="0" borderId="0" xfId="0" applyNumberFormat="1" applyFont="1" applyFill="1" applyAlignment="1" applyProtection="1">
      <alignment horizontal="right" vertical="center"/>
    </xf>
    <xf numFmtId="10" fontId="4" fillId="0" borderId="0" xfId="0" applyNumberFormat="1" applyFont="1" applyFill="1" applyAlignment="1" applyProtection="1">
      <alignment horizontal="center" vertical="center"/>
    </xf>
    <xf numFmtId="0" fontId="5" fillId="0" borderId="0" xfId="0" applyFont="1" applyAlignment="1" applyProtection="1">
      <alignment horizontal="right" vertical="center"/>
    </xf>
    <xf numFmtId="0" fontId="4" fillId="0" borderId="0" xfId="0" applyFont="1" applyFill="1" applyProtection="1"/>
    <xf numFmtId="167" fontId="5" fillId="0" borderId="0" xfId="0" applyNumberFormat="1" applyFont="1" applyFill="1" applyProtection="1"/>
    <xf numFmtId="0" fontId="5" fillId="0" borderId="0" xfId="0" quotePrefix="1" applyFont="1" applyProtection="1"/>
    <xf numFmtId="10" fontId="5" fillId="0" borderId="0" xfId="0" applyNumberFormat="1" applyFont="1" applyFill="1" applyAlignment="1" applyProtection="1">
      <alignment horizontal="left"/>
    </xf>
    <xf numFmtId="10" fontId="4" fillId="0" borderId="2" xfId="0" applyNumberFormat="1" applyFont="1" applyBorder="1" applyAlignment="1" applyProtection="1">
      <alignment horizontal="center"/>
    </xf>
    <xf numFmtId="10" fontId="4" fillId="0" borderId="0" xfId="0" applyNumberFormat="1" applyFont="1" applyFill="1" applyProtection="1"/>
    <xf numFmtId="0" fontId="8" fillId="0" borderId="0" xfId="0" applyFont="1" applyAlignment="1" applyProtection="1">
      <alignment horizontal="right"/>
    </xf>
    <xf numFmtId="167" fontId="5" fillId="0" borderId="0" xfId="0" applyNumberFormat="1" applyFont="1" applyFill="1" applyBorder="1" applyAlignment="1" applyProtection="1">
      <alignment horizontal="right"/>
    </xf>
    <xf numFmtId="168" fontId="4" fillId="0" borderId="0" xfId="0" applyNumberFormat="1" applyFont="1" applyFill="1" applyAlignment="1" applyProtection="1">
      <alignment horizontal="center"/>
    </xf>
    <xf numFmtId="10" fontId="19" fillId="0" borderId="0" xfId="0" applyNumberFormat="1" applyFont="1" applyFill="1" applyAlignment="1" applyProtection="1">
      <alignment horizontal="center"/>
    </xf>
    <xf numFmtId="10" fontId="4" fillId="0" borderId="2" xfId="0" applyNumberFormat="1" applyFont="1" applyBorder="1" applyProtection="1"/>
    <xf numFmtId="10" fontId="4" fillId="0" borderId="0" xfId="0" applyNumberFormat="1" applyFont="1" applyFill="1" applyAlignment="1" applyProtection="1">
      <alignment horizontal="right"/>
    </xf>
    <xf numFmtId="0" fontId="5" fillId="0" borderId="0" xfId="0" applyFont="1" applyFill="1" applyAlignment="1" applyProtection="1">
      <alignment horizontal="center"/>
    </xf>
    <xf numFmtId="0" fontId="4" fillId="0" borderId="38" xfId="0" applyFont="1" applyFill="1" applyBorder="1" applyAlignment="1" applyProtection="1">
      <alignment horizontal="center"/>
    </xf>
    <xf numFmtId="0" fontId="4" fillId="0" borderId="35" xfId="0" applyFont="1" applyFill="1" applyBorder="1" applyAlignment="1" applyProtection="1">
      <alignment horizontal="center"/>
    </xf>
    <xf numFmtId="168" fontId="4" fillId="0" borderId="39" xfId="0" applyNumberFormat="1" applyFont="1" applyFill="1" applyBorder="1" applyAlignment="1" applyProtection="1">
      <alignment horizontal="center"/>
    </xf>
    <xf numFmtId="10" fontId="4" fillId="0" borderId="39" xfId="0" applyNumberFormat="1" applyFont="1" applyFill="1" applyBorder="1" applyAlignment="1" applyProtection="1">
      <alignment horizontal="center"/>
    </xf>
    <xf numFmtId="0" fontId="4" fillId="0" borderId="38" xfId="0" applyFont="1" applyBorder="1" applyAlignment="1" applyProtection="1">
      <alignment horizontal="center"/>
    </xf>
    <xf numFmtId="2" fontId="4" fillId="0" borderId="39" xfId="0" applyNumberFormat="1" applyFont="1" applyFill="1" applyBorder="1" applyAlignment="1" applyProtection="1">
      <alignment horizontal="center"/>
    </xf>
    <xf numFmtId="2" fontId="5" fillId="0" borderId="16" xfId="0" applyNumberFormat="1" applyFont="1" applyBorder="1" applyAlignment="1" applyProtection="1">
      <alignment horizontal="right"/>
    </xf>
    <xf numFmtId="167" fontId="5" fillId="0" borderId="30" xfId="0" applyNumberFormat="1" applyFont="1" applyBorder="1" applyAlignment="1" applyProtection="1">
      <alignment horizontal="right"/>
    </xf>
    <xf numFmtId="0" fontId="5" fillId="0" borderId="0" xfId="0" applyFont="1" applyFill="1" applyBorder="1" applyAlignment="1" applyProtection="1">
      <alignment horizontal="left" wrapText="1"/>
    </xf>
    <xf numFmtId="37" fontId="15" fillId="0" borderId="1" xfId="3" applyFont="1" applyFill="1" applyBorder="1" applyAlignment="1" applyProtection="1">
      <alignment horizontal="centerContinuous" vertical="center"/>
    </xf>
    <xf numFmtId="168" fontId="4" fillId="0" borderId="4" xfId="0" applyNumberFormat="1" applyFont="1" applyFill="1" applyBorder="1" applyAlignment="1" applyProtection="1">
      <alignment wrapText="1"/>
    </xf>
    <xf numFmtId="0" fontId="5" fillId="0" borderId="30" xfId="0" applyFont="1" applyFill="1" applyBorder="1" applyAlignment="1" applyProtection="1"/>
    <xf numFmtId="0" fontId="14" fillId="0" borderId="0" xfId="0" applyFont="1" applyFill="1" applyBorder="1" applyAlignment="1" applyProtection="1">
      <alignment vertical="center"/>
    </xf>
    <xf numFmtId="0" fontId="18" fillId="0" borderId="0" xfId="0" applyFont="1" applyFill="1" applyBorder="1" applyAlignment="1" applyProtection="1">
      <alignment horizontal="center"/>
    </xf>
    <xf numFmtId="0" fontId="5" fillId="0" borderId="4" xfId="0" applyFont="1" applyFill="1" applyBorder="1" applyAlignment="1" applyProtection="1">
      <alignment horizontal="center" wrapText="1"/>
    </xf>
    <xf numFmtId="5" fontId="5" fillId="2" borderId="26" xfId="0" applyNumberFormat="1" applyFont="1" applyFill="1" applyBorder="1" applyProtection="1"/>
    <xf numFmtId="5" fontId="5" fillId="2" borderId="24" xfId="0" applyNumberFormat="1" applyFont="1" applyFill="1" applyBorder="1" applyProtection="1"/>
    <xf numFmtId="0" fontId="8" fillId="0" borderId="0" xfId="0" applyFont="1" applyFill="1" applyBorder="1" applyAlignment="1" applyProtection="1">
      <alignment horizontal="left"/>
    </xf>
    <xf numFmtId="37" fontId="5" fillId="0" borderId="4" xfId="0" applyNumberFormat="1" applyFont="1" applyBorder="1" applyAlignment="1" applyProtection="1">
      <alignment horizontal="right"/>
    </xf>
    <xf numFmtId="44" fontId="5" fillId="0" borderId="7" xfId="0" applyNumberFormat="1" applyFont="1" applyFill="1" applyBorder="1" applyAlignment="1" applyProtection="1">
      <alignment horizontal="right"/>
    </xf>
    <xf numFmtId="44" fontId="5" fillId="0" borderId="42" xfId="0" applyNumberFormat="1" applyFont="1" applyFill="1" applyBorder="1" applyAlignment="1" applyProtection="1">
      <alignment horizontal="right"/>
    </xf>
    <xf numFmtId="37" fontId="5" fillId="0" borderId="44" xfId="0" applyNumberFormat="1" applyFont="1" applyBorder="1" applyAlignment="1" applyProtection="1">
      <alignment horizontal="right"/>
    </xf>
    <xf numFmtId="37" fontId="15" fillId="0" borderId="2" xfId="3" applyFont="1" applyFill="1" applyBorder="1" applyAlignment="1" applyProtection="1">
      <alignment horizontal="center" vertical="center"/>
    </xf>
    <xf numFmtId="37" fontId="12" fillId="0" borderId="45" xfId="3" applyFont="1" applyBorder="1" applyAlignment="1" applyProtection="1">
      <alignment horizontal="center" wrapText="1"/>
    </xf>
    <xf numFmtId="37" fontId="12" fillId="0" borderId="46" xfId="3" applyFont="1" applyFill="1" applyBorder="1" applyAlignment="1" applyProtection="1">
      <alignment horizontal="center" wrapText="1"/>
    </xf>
    <xf numFmtId="37" fontId="12" fillId="0" borderId="30" xfId="3" applyFont="1" applyFill="1" applyBorder="1" applyAlignment="1" applyProtection="1">
      <alignment horizontal="center" wrapText="1"/>
    </xf>
    <xf numFmtId="37" fontId="12" fillId="0" borderId="47" xfId="3" applyFont="1" applyFill="1" applyBorder="1" applyAlignment="1" applyProtection="1">
      <alignment horizontal="center" wrapText="1"/>
    </xf>
    <xf numFmtId="37" fontId="12" fillId="0" borderId="48" xfId="3" applyFont="1" applyFill="1" applyBorder="1" applyAlignment="1" applyProtection="1">
      <alignment horizontal="center" wrapText="1"/>
    </xf>
    <xf numFmtId="37" fontId="12" fillId="0" borderId="49" xfId="3" applyFont="1" applyFill="1" applyBorder="1" applyAlignment="1" applyProtection="1">
      <alignment vertical="center"/>
    </xf>
    <xf numFmtId="166" fontId="5" fillId="0" borderId="43" xfId="3" applyNumberFormat="1" applyFont="1" applyFill="1" applyBorder="1" applyAlignment="1" applyProtection="1">
      <alignment horizontal="center" vertical="center"/>
    </xf>
    <xf numFmtId="37" fontId="5" fillId="0" borderId="43" xfId="3" applyNumberFormat="1" applyFont="1" applyFill="1" applyBorder="1" applyAlignment="1" applyProtection="1">
      <alignment horizontal="center" vertical="center"/>
    </xf>
    <xf numFmtId="0" fontId="5" fillId="0" borderId="0" xfId="0" applyFont="1" applyAlignment="1" applyProtection="1">
      <alignment vertical="center"/>
    </xf>
    <xf numFmtId="1" fontId="6" fillId="0" borderId="0" xfId="1" applyNumberFormat="1" applyFont="1" applyAlignment="1" applyProtection="1">
      <alignment horizontal="center" vertical="center"/>
    </xf>
    <xf numFmtId="37" fontId="7" fillId="0" borderId="45" xfId="3" applyFont="1" applyFill="1" applyBorder="1" applyAlignment="1" applyProtection="1">
      <alignment horizontal="center" vertical="center"/>
    </xf>
    <xf numFmtId="37" fontId="7" fillId="0" borderId="50" xfId="3" applyFont="1" applyFill="1" applyBorder="1" applyAlignment="1" applyProtection="1">
      <alignment horizontal="center" vertical="center"/>
    </xf>
    <xf numFmtId="37" fontId="7" fillId="0" borderId="51" xfId="3" applyFont="1" applyFill="1" applyBorder="1" applyAlignment="1" applyProtection="1">
      <alignment horizontal="center" vertical="center"/>
    </xf>
    <xf numFmtId="37" fontId="7" fillId="0" borderId="51" xfId="3" applyNumberFormat="1" applyFont="1" applyFill="1" applyBorder="1" applyAlignment="1" applyProtection="1">
      <alignment horizontal="center" vertical="center"/>
    </xf>
    <xf numFmtId="37" fontId="4" fillId="0" borderId="0" xfId="3" applyFont="1" applyAlignment="1" applyProtection="1">
      <alignment horizontal="center" vertical="center"/>
    </xf>
    <xf numFmtId="37" fontId="13" fillId="0" borderId="0" xfId="3" applyFont="1" applyAlignment="1" applyProtection="1">
      <alignment horizontal="center" vertical="center"/>
    </xf>
    <xf numFmtId="5" fontId="5" fillId="0" borderId="52" xfId="3" applyNumberFormat="1" applyFont="1" applyFill="1" applyBorder="1" applyAlignment="1" applyProtection="1">
      <alignment vertical="center"/>
    </xf>
    <xf numFmtId="5" fontId="5" fillId="0" borderId="4" xfId="3" applyNumberFormat="1" applyFont="1" applyFill="1" applyBorder="1" applyAlignment="1" applyProtection="1">
      <alignment vertical="center"/>
    </xf>
    <xf numFmtId="5" fontId="5" fillId="0" borderId="53" xfId="3" applyNumberFormat="1" applyFont="1" applyFill="1" applyBorder="1" applyAlignment="1" applyProtection="1">
      <alignment vertical="center"/>
    </xf>
    <xf numFmtId="5" fontId="5" fillId="0" borderId="43" xfId="3" applyNumberFormat="1" applyFont="1" applyFill="1" applyBorder="1" applyAlignment="1" applyProtection="1">
      <alignment vertical="center"/>
    </xf>
    <xf numFmtId="37" fontId="5" fillId="0" borderId="0" xfId="3" applyFont="1" applyFill="1" applyAlignment="1" applyProtection="1">
      <alignment vertical="center"/>
    </xf>
    <xf numFmtId="37" fontId="9" fillId="0" borderId="0" xfId="3" applyFont="1" applyFill="1" applyAlignment="1" applyProtection="1">
      <alignment horizontal="left" vertical="center"/>
    </xf>
    <xf numFmtId="37" fontId="8" fillId="0" borderId="0" xfId="3" applyFont="1" applyFill="1" applyBorder="1" applyAlignment="1" applyProtection="1">
      <alignment vertical="center"/>
    </xf>
    <xf numFmtId="37" fontId="5" fillId="0" borderId="44" xfId="3" applyFont="1" applyFill="1" applyBorder="1" applyAlignment="1" applyProtection="1">
      <alignment horizontal="center" vertical="center"/>
    </xf>
    <xf numFmtId="166" fontId="5" fillId="0" borderId="44" xfId="3" applyNumberFormat="1" applyFont="1" applyFill="1" applyBorder="1" applyAlignment="1" applyProtection="1">
      <alignment vertical="center"/>
    </xf>
    <xf numFmtId="37" fontId="5" fillId="0" borderId="44" xfId="3" applyNumberFormat="1" applyFont="1" applyFill="1" applyBorder="1" applyAlignment="1" applyProtection="1">
      <alignment vertical="center"/>
    </xf>
    <xf numFmtId="37" fontId="5" fillId="0" borderId="44" xfId="3" applyNumberFormat="1" applyFont="1" applyFill="1" applyBorder="1" applyAlignment="1" applyProtection="1">
      <alignment horizontal="right" vertical="center"/>
    </xf>
    <xf numFmtId="37" fontId="5" fillId="0" borderId="4" xfId="3" applyFont="1" applyFill="1" applyBorder="1" applyAlignment="1" applyProtection="1">
      <alignment horizontal="center" vertical="center"/>
    </xf>
    <xf numFmtId="166" fontId="5" fillId="0" borderId="4" xfId="3" applyNumberFormat="1" applyFont="1" applyFill="1" applyBorder="1" applyAlignment="1" applyProtection="1">
      <alignment vertical="center"/>
    </xf>
    <xf numFmtId="37" fontId="5" fillId="0" borderId="4" xfId="3" applyNumberFormat="1" applyFont="1" applyFill="1" applyBorder="1" applyAlignment="1" applyProtection="1">
      <alignment vertical="center"/>
    </xf>
    <xf numFmtId="37" fontId="5" fillId="0" borderId="4" xfId="3" applyNumberFormat="1" applyFont="1" applyFill="1" applyBorder="1" applyAlignment="1" applyProtection="1">
      <alignment horizontal="right" vertical="center"/>
    </xf>
    <xf numFmtId="37" fontId="5" fillId="0" borderId="43" xfId="3" applyFont="1" applyFill="1" applyBorder="1" applyAlignment="1" applyProtection="1">
      <alignment horizontal="center" vertical="center"/>
    </xf>
    <xf numFmtId="166" fontId="5" fillId="0" borderId="43" xfId="3" applyNumberFormat="1" applyFont="1" applyFill="1" applyBorder="1" applyAlignment="1" applyProtection="1">
      <alignment vertical="center"/>
    </xf>
    <xf numFmtId="37" fontId="5" fillId="0" borderId="43" xfId="3" applyNumberFormat="1" applyFont="1" applyFill="1" applyBorder="1" applyAlignment="1" applyProtection="1">
      <alignment vertical="center"/>
    </xf>
    <xf numFmtId="37" fontId="5" fillId="0" borderId="43" xfId="3" applyNumberFormat="1" applyFont="1" applyFill="1" applyBorder="1" applyAlignment="1" applyProtection="1">
      <alignment horizontal="right" vertical="center"/>
    </xf>
    <xf numFmtId="0" fontId="5" fillId="0" borderId="52" xfId="0" applyFont="1" applyBorder="1" applyProtection="1"/>
    <xf numFmtId="0" fontId="5" fillId="0" borderId="54" xfId="0" applyFont="1" applyBorder="1" applyProtection="1"/>
    <xf numFmtId="0" fontId="4" fillId="0" borderId="53" xfId="0" applyFont="1" applyBorder="1" applyAlignment="1" applyProtection="1">
      <alignment horizontal="center"/>
    </xf>
    <xf numFmtId="0" fontId="4" fillId="0" borderId="56" xfId="0" applyFont="1" applyBorder="1" applyAlignment="1" applyProtection="1">
      <alignment horizontal="center" wrapText="1"/>
    </xf>
    <xf numFmtId="0" fontId="4" fillId="0" borderId="57" xfId="0" applyFont="1" applyBorder="1" applyAlignment="1" applyProtection="1">
      <alignment horizontal="center" wrapText="1"/>
    </xf>
    <xf numFmtId="0" fontId="11" fillId="0" borderId="2" xfId="0" applyFont="1" applyFill="1" applyBorder="1" applyAlignment="1" applyProtection="1">
      <alignment wrapText="1"/>
    </xf>
    <xf numFmtId="0" fontId="4" fillId="0" borderId="0" xfId="0" applyFont="1" applyFill="1" applyBorder="1" applyAlignment="1" applyProtection="1">
      <alignment horizontal="left"/>
    </xf>
    <xf numFmtId="44" fontId="5" fillId="0" borderId="0" xfId="0" applyNumberFormat="1" applyFont="1" applyFill="1" applyBorder="1" applyAlignment="1" applyProtection="1">
      <alignment horizontal="right"/>
    </xf>
    <xf numFmtId="0" fontId="4" fillId="0" borderId="0" xfId="0" applyFont="1" applyBorder="1" applyAlignment="1" applyProtection="1">
      <alignment horizontal="center" wrapText="1"/>
    </xf>
    <xf numFmtId="0" fontId="5" fillId="3" borderId="15" xfId="0" applyFont="1" applyFill="1" applyBorder="1" applyProtection="1">
      <protection locked="0"/>
    </xf>
    <xf numFmtId="0" fontId="5" fillId="3" borderId="58" xfId="0" applyFont="1" applyFill="1" applyBorder="1" applyProtection="1">
      <protection locked="0"/>
    </xf>
    <xf numFmtId="0" fontId="5" fillId="3" borderId="30" xfId="0" applyFont="1" applyFill="1" applyBorder="1" applyAlignment="1" applyProtection="1">
      <alignment horizontal="center"/>
      <protection locked="0"/>
    </xf>
    <xf numFmtId="0" fontId="5" fillId="3" borderId="0" xfId="0" applyFont="1" applyFill="1" applyBorder="1" applyAlignment="1" applyProtection="1">
      <alignment horizontal="center"/>
      <protection locked="0"/>
    </xf>
    <xf numFmtId="0" fontId="5" fillId="3" borderId="2" xfId="0" applyFont="1" applyFill="1" applyBorder="1" applyAlignment="1" applyProtection="1">
      <alignment horizontal="center"/>
      <protection locked="0"/>
    </xf>
    <xf numFmtId="0" fontId="5" fillId="3" borderId="37" xfId="0" applyFont="1" applyFill="1" applyBorder="1" applyAlignment="1" applyProtection="1">
      <alignment horizontal="center"/>
      <protection locked="0"/>
    </xf>
    <xf numFmtId="0" fontId="5" fillId="3" borderId="59" xfId="0" applyFont="1" applyFill="1" applyBorder="1" applyAlignment="1" applyProtection="1">
      <alignment horizontal="center"/>
      <protection locked="0"/>
    </xf>
    <xf numFmtId="1" fontId="5" fillId="3" borderId="60" xfId="1" applyNumberFormat="1" applyFont="1" applyFill="1" applyBorder="1" applyAlignment="1" applyProtection="1">
      <alignment horizontal="center"/>
      <protection locked="0"/>
    </xf>
    <xf numFmtId="1" fontId="5" fillId="3" borderId="4" xfId="1" applyNumberFormat="1" applyFont="1" applyFill="1" applyBorder="1" applyAlignment="1" applyProtection="1">
      <alignment horizontal="center"/>
      <protection locked="0"/>
    </xf>
    <xf numFmtId="37" fontId="7" fillId="3" borderId="54" xfId="3" applyNumberFormat="1" applyFont="1" applyFill="1" applyBorder="1" applyAlignment="1" applyProtection="1">
      <alignment horizontal="center" vertical="center"/>
      <protection locked="0"/>
    </xf>
    <xf numFmtId="37" fontId="7" fillId="3" borderId="52" xfId="3" applyFont="1" applyFill="1" applyBorder="1" applyAlignment="1" applyProtection="1">
      <alignment horizontal="center" vertical="center"/>
      <protection locked="0"/>
    </xf>
    <xf numFmtId="37" fontId="7" fillId="3" borderId="53" xfId="3" applyFont="1" applyFill="1" applyBorder="1" applyAlignment="1" applyProtection="1">
      <alignment horizontal="center" vertical="center"/>
      <protection locked="0"/>
    </xf>
    <xf numFmtId="37" fontId="7" fillId="3" borderId="54" xfId="3" applyFont="1" applyFill="1" applyBorder="1" applyAlignment="1" applyProtection="1">
      <alignment horizontal="center" vertical="center"/>
      <protection locked="0"/>
    </xf>
    <xf numFmtId="37" fontId="7" fillId="3" borderId="43" xfId="3" applyFont="1" applyFill="1" applyBorder="1" applyAlignment="1" applyProtection="1">
      <alignment horizontal="center" vertical="center"/>
      <protection locked="0"/>
    </xf>
    <xf numFmtId="5" fontId="5" fillId="3" borderId="52" xfId="3" applyNumberFormat="1" applyFont="1" applyFill="1" applyBorder="1" applyAlignment="1" applyProtection="1">
      <alignment vertical="center"/>
      <protection locked="0"/>
    </xf>
    <xf numFmtId="5" fontId="5" fillId="3" borderId="4" xfId="3" applyNumberFormat="1" applyFont="1" applyFill="1" applyBorder="1" applyAlignment="1" applyProtection="1">
      <alignment vertical="center"/>
      <protection locked="0"/>
    </xf>
    <xf numFmtId="5" fontId="5" fillId="3" borderId="61" xfId="3" applyNumberFormat="1" applyFont="1" applyFill="1" applyBorder="1" applyAlignment="1" applyProtection="1">
      <alignment vertical="center"/>
      <protection locked="0"/>
    </xf>
    <xf numFmtId="5" fontId="5" fillId="3" borderId="13" xfId="3" applyNumberFormat="1" applyFont="1" applyFill="1" applyBorder="1" applyAlignment="1" applyProtection="1">
      <alignment vertical="center"/>
      <protection locked="0"/>
    </xf>
    <xf numFmtId="5" fontId="5" fillId="3" borderId="14" xfId="3" applyNumberFormat="1" applyFont="1" applyFill="1" applyBorder="1" applyAlignment="1" applyProtection="1">
      <alignment vertical="center"/>
      <protection locked="0"/>
    </xf>
    <xf numFmtId="5" fontId="5" fillId="3" borderId="62" xfId="3" applyNumberFormat="1" applyFont="1" applyFill="1" applyBorder="1" applyAlignment="1" applyProtection="1">
      <alignment vertical="center"/>
      <protection locked="0"/>
    </xf>
    <xf numFmtId="37" fontId="6" fillId="0" borderId="44" xfId="3" applyFont="1" applyFill="1" applyBorder="1" applyAlignment="1" applyProtection="1">
      <alignment horizontal="center" vertical="center"/>
    </xf>
    <xf numFmtId="37" fontId="6" fillId="0" borderId="43" xfId="3" applyFont="1" applyFill="1" applyBorder="1" applyAlignment="1" applyProtection="1">
      <alignment horizontal="center" vertical="center"/>
    </xf>
    <xf numFmtId="37" fontId="12" fillId="0" borderId="45" xfId="3" applyFont="1" applyFill="1" applyBorder="1" applyAlignment="1" applyProtection="1">
      <alignment horizontal="center" wrapText="1"/>
    </xf>
    <xf numFmtId="37" fontId="12" fillId="0" borderId="49" xfId="3" applyFont="1" applyFill="1" applyBorder="1" applyAlignment="1" applyProtection="1">
      <alignment horizontal="centerContinuous" vertical="center"/>
    </xf>
    <xf numFmtId="0" fontId="5" fillId="3" borderId="4" xfId="0" applyFont="1" applyFill="1" applyBorder="1" applyAlignment="1" applyProtection="1">
      <alignment horizontal="center" wrapText="1"/>
      <protection locked="0"/>
    </xf>
    <xf numFmtId="10" fontId="5" fillId="3" borderId="4" xfId="0" applyNumberFormat="1" applyFont="1" applyFill="1" applyBorder="1" applyAlignment="1" applyProtection="1">
      <alignment horizontal="right" wrapText="1"/>
      <protection locked="0"/>
    </xf>
    <xf numFmtId="167" fontId="5" fillId="3" borderId="4" xfId="0" applyNumberFormat="1" applyFont="1" applyFill="1" applyBorder="1" applyAlignment="1" applyProtection="1">
      <alignment horizontal="right" wrapText="1"/>
      <protection locked="0"/>
    </xf>
    <xf numFmtId="0" fontId="5" fillId="3" borderId="4" xfId="0" applyFont="1" applyFill="1" applyBorder="1" applyAlignment="1" applyProtection="1">
      <alignment horizontal="left" wrapText="1"/>
      <protection locked="0"/>
    </xf>
    <xf numFmtId="167" fontId="5" fillId="3" borderId="4" xfId="0" applyNumberFormat="1" applyFont="1" applyFill="1" applyBorder="1" applyProtection="1">
      <protection locked="0"/>
    </xf>
    <xf numFmtId="167" fontId="5" fillId="3" borderId="44" xfId="0" applyNumberFormat="1" applyFont="1" applyFill="1" applyBorder="1" applyProtection="1">
      <protection locked="0"/>
    </xf>
    <xf numFmtId="0" fontId="5" fillId="3" borderId="52" xfId="0" applyFont="1" applyFill="1" applyBorder="1" applyProtection="1">
      <protection locked="0"/>
    </xf>
    <xf numFmtId="170" fontId="5" fillId="3" borderId="4" xfId="0" applyNumberFormat="1" applyFont="1" applyFill="1" applyBorder="1" applyProtection="1">
      <protection locked="0"/>
    </xf>
    <xf numFmtId="37" fontId="10" fillId="0" borderId="39" xfId="3" applyFont="1" applyFill="1" applyBorder="1" applyAlignment="1" applyProtection="1">
      <alignment vertical="center"/>
    </xf>
    <xf numFmtId="37" fontId="10" fillId="0" borderId="39" xfId="3" applyFont="1" applyFill="1" applyBorder="1" applyAlignment="1" applyProtection="1">
      <alignment horizontal="center" vertical="center"/>
    </xf>
    <xf numFmtId="0" fontId="9" fillId="0" borderId="0" xfId="0" applyFont="1" applyBorder="1" applyAlignment="1" applyProtection="1">
      <alignment horizontal="left" vertical="center" wrapText="1"/>
    </xf>
    <xf numFmtId="0" fontId="4" fillId="0" borderId="2" xfId="0" applyFont="1" applyFill="1" applyBorder="1" applyProtection="1"/>
    <xf numFmtId="37" fontId="5" fillId="0" borderId="0" xfId="0" applyNumberFormat="1" applyFont="1" applyFill="1" applyAlignment="1" applyProtection="1">
      <alignment horizontal="center"/>
    </xf>
    <xf numFmtId="37" fontId="5" fillId="0" borderId="2" xfId="0" applyNumberFormat="1" applyFont="1" applyFill="1" applyBorder="1" applyAlignment="1" applyProtection="1">
      <alignment horizontal="center"/>
    </xf>
    <xf numFmtId="44" fontId="5" fillId="3" borderId="4" xfId="0" applyNumberFormat="1" applyFont="1" applyFill="1" applyBorder="1" applyAlignment="1" applyProtection="1">
      <alignment horizontal="right"/>
      <protection locked="0"/>
    </xf>
    <xf numFmtId="44" fontId="5" fillId="3" borderId="43" xfId="0" applyNumberFormat="1" applyFont="1" applyFill="1" applyBorder="1" applyAlignment="1" applyProtection="1">
      <alignment horizontal="right"/>
      <protection locked="0"/>
    </xf>
    <xf numFmtId="44" fontId="5" fillId="3" borderId="60" xfId="0" applyNumberFormat="1" applyFont="1" applyFill="1" applyBorder="1" applyAlignment="1" applyProtection="1">
      <alignment horizontal="right"/>
      <protection locked="0"/>
    </xf>
    <xf numFmtId="44" fontId="5" fillId="3" borderId="7" xfId="0" applyNumberFormat="1" applyFont="1" applyFill="1" applyBorder="1" applyAlignment="1" applyProtection="1">
      <alignment horizontal="right"/>
      <protection locked="0"/>
    </xf>
    <xf numFmtId="44" fontId="5" fillId="3" borderId="68" xfId="0" applyNumberFormat="1" applyFont="1" applyFill="1" applyBorder="1" applyAlignment="1" applyProtection="1">
      <alignment horizontal="right"/>
      <protection locked="0"/>
    </xf>
    <xf numFmtId="44" fontId="5" fillId="3" borderId="44" xfId="0" applyNumberFormat="1" applyFont="1" applyFill="1" applyBorder="1" applyAlignment="1" applyProtection="1">
      <alignment horizontal="right"/>
      <protection locked="0"/>
    </xf>
    <xf numFmtId="10" fontId="5" fillId="0" borderId="69" xfId="4" applyNumberFormat="1" applyFont="1" applyBorder="1" applyProtection="1"/>
    <xf numFmtId="37" fontId="7" fillId="3" borderId="4" xfId="3" applyFont="1" applyFill="1" applyBorder="1" applyAlignment="1" applyProtection="1">
      <alignment horizontal="right" vertical="center"/>
      <protection locked="0"/>
    </xf>
    <xf numFmtId="37" fontId="7" fillId="3" borderId="43" xfId="3" applyFont="1" applyFill="1" applyBorder="1" applyAlignment="1" applyProtection="1">
      <alignment horizontal="right" vertical="center"/>
      <protection locked="0"/>
    </xf>
    <xf numFmtId="37" fontId="7" fillId="3" borderId="44" xfId="3" applyFont="1" applyFill="1" applyBorder="1" applyAlignment="1" applyProtection="1">
      <alignment horizontal="right" vertical="center"/>
      <protection locked="0"/>
    </xf>
    <xf numFmtId="37" fontId="10" fillId="0" borderId="34" xfId="3" applyFont="1" applyFill="1" applyBorder="1" applyAlignment="1" applyProtection="1">
      <alignment horizontal="center" vertical="center"/>
    </xf>
    <xf numFmtId="37" fontId="10" fillId="0" borderId="34" xfId="3" applyFont="1" applyFill="1" applyBorder="1" applyAlignment="1" applyProtection="1">
      <alignment vertical="center"/>
    </xf>
    <xf numFmtId="10" fontId="5" fillId="0" borderId="70" xfId="4" applyNumberFormat="1" applyFont="1" applyBorder="1" applyProtection="1"/>
    <xf numFmtId="0" fontId="4" fillId="0" borderId="0" xfId="0" applyFont="1" applyFill="1" applyBorder="1" applyAlignment="1" applyProtection="1">
      <alignment horizontal="center" wrapText="1"/>
    </xf>
    <xf numFmtId="10" fontId="5" fillId="0" borderId="0" xfId="4" applyNumberFormat="1" applyFont="1" applyFill="1" applyBorder="1" applyProtection="1"/>
    <xf numFmtId="167" fontId="5" fillId="0" borderId="0" xfId="0" applyNumberFormat="1" applyFont="1" applyFill="1" applyBorder="1" applyAlignment="1" applyProtection="1"/>
    <xf numFmtId="0" fontId="5" fillId="0" borderId="72" xfId="0" applyFont="1" applyBorder="1" applyProtection="1"/>
    <xf numFmtId="0" fontId="5" fillId="0" borderId="77" xfId="0" applyFont="1" applyBorder="1" applyProtection="1"/>
    <xf numFmtId="10" fontId="4" fillId="0" borderId="0" xfId="4" applyNumberFormat="1" applyFont="1" applyAlignment="1" applyProtection="1">
      <alignment horizontal="center"/>
    </xf>
    <xf numFmtId="0" fontId="4" fillId="0" borderId="78" xfId="0" applyFont="1" applyBorder="1" applyProtection="1"/>
    <xf numFmtId="0" fontId="4" fillId="0" borderId="7" xfId="0" applyFont="1" applyBorder="1" applyAlignment="1" applyProtection="1">
      <alignment horizontal="center"/>
    </xf>
    <xf numFmtId="0" fontId="4" fillId="0" borderId="8" xfId="0" applyFont="1" applyBorder="1" applyAlignment="1" applyProtection="1">
      <alignment horizontal="center"/>
    </xf>
    <xf numFmtId="0" fontId="4" fillId="0" borderId="60" xfId="0" applyFont="1" applyBorder="1" applyProtection="1"/>
    <xf numFmtId="10" fontId="4" fillId="0" borderId="60" xfId="4" applyNumberFormat="1" applyFont="1" applyBorder="1" applyAlignment="1" applyProtection="1">
      <alignment horizontal="center"/>
    </xf>
    <xf numFmtId="167" fontId="5" fillId="4" borderId="4" xfId="0" applyNumberFormat="1" applyFont="1" applyFill="1" applyBorder="1" applyAlignment="1" applyProtection="1">
      <alignment wrapText="1"/>
    </xf>
    <xf numFmtId="10" fontId="4" fillId="0" borderId="30" xfId="0" applyNumberFormat="1" applyFont="1" applyFill="1" applyBorder="1" applyAlignment="1" applyProtection="1">
      <alignment horizontal="center"/>
    </xf>
    <xf numFmtId="10" fontId="4" fillId="0" borderId="0" xfId="0" applyNumberFormat="1" applyFont="1" applyAlignment="1" applyProtection="1">
      <alignment horizontal="center" vertical="center"/>
    </xf>
    <xf numFmtId="10" fontId="5" fillId="0" borderId="0" xfId="0" applyNumberFormat="1" applyFont="1" applyFill="1" applyAlignment="1" applyProtection="1">
      <alignment horizontal="center" vertical="center"/>
    </xf>
    <xf numFmtId="0" fontId="5" fillId="0" borderId="4" xfId="0" applyFont="1" applyFill="1" applyBorder="1" applyAlignment="1" applyProtection="1">
      <alignment horizontal="left" wrapText="1"/>
    </xf>
    <xf numFmtId="167" fontId="6" fillId="0" borderId="2" xfId="0" applyNumberFormat="1" applyFont="1" applyFill="1" applyBorder="1" applyAlignment="1" applyProtection="1">
      <alignment horizontal="center" vertical="center"/>
    </xf>
    <xf numFmtId="0" fontId="17" fillId="0" borderId="0" xfId="0" applyFont="1" applyBorder="1" applyAlignment="1" applyProtection="1">
      <alignment horizontal="left" vertical="center" wrapText="1"/>
    </xf>
    <xf numFmtId="0" fontId="4" fillId="0" borderId="0" xfId="0" applyFont="1" applyAlignment="1" applyProtection="1">
      <alignment horizontal="right" indent="2"/>
    </xf>
    <xf numFmtId="0" fontId="12" fillId="0" borderId="0" xfId="0" applyFont="1" applyFill="1" applyBorder="1" applyAlignment="1" applyProtection="1">
      <alignment horizontal="left" wrapText="1"/>
    </xf>
    <xf numFmtId="0" fontId="19" fillId="0" borderId="79" xfId="0" applyFont="1" applyBorder="1" applyProtection="1"/>
    <xf numFmtId="0" fontId="4" fillId="0" borderId="80" xfId="0" applyFont="1" applyBorder="1" applyAlignment="1" applyProtection="1">
      <alignment horizontal="center"/>
    </xf>
    <xf numFmtId="0" fontId="4" fillId="0" borderId="81" xfId="0" applyFont="1" applyBorder="1" applyAlignment="1" applyProtection="1">
      <alignment horizontal="center"/>
    </xf>
    <xf numFmtId="0" fontId="4" fillId="0" borderId="82" xfId="0" applyFont="1" applyBorder="1" applyAlignment="1" applyProtection="1">
      <alignment horizontal="center"/>
    </xf>
    <xf numFmtId="0" fontId="5" fillId="0" borderId="83" xfId="0" applyFont="1" applyBorder="1" applyProtection="1"/>
    <xf numFmtId="0" fontId="5" fillId="0" borderId="85" xfId="0" quotePrefix="1" applyFont="1" applyBorder="1" applyProtection="1"/>
    <xf numFmtId="0" fontId="4" fillId="0" borderId="86" xfId="0" applyFont="1" applyBorder="1" applyProtection="1"/>
    <xf numFmtId="0" fontId="5" fillId="2" borderId="83" xfId="0" quotePrefix="1" applyFont="1" applyFill="1" applyBorder="1" applyProtection="1"/>
    <xf numFmtId="5" fontId="5" fillId="2" borderId="88" xfId="0" applyNumberFormat="1" applyFont="1" applyFill="1" applyBorder="1" applyProtection="1"/>
    <xf numFmtId="0" fontId="19" fillId="0" borderId="89" xfId="0" applyFont="1" applyBorder="1" applyProtection="1"/>
    <xf numFmtId="0" fontId="5" fillId="2" borderId="0" xfId="0" applyFont="1" applyFill="1" applyBorder="1" applyProtection="1"/>
    <xf numFmtId="0" fontId="5" fillId="2" borderId="88" xfId="0" applyFont="1" applyFill="1" applyBorder="1" applyProtection="1"/>
    <xf numFmtId="0" fontId="8" fillId="0" borderId="83" xfId="0" applyFont="1" applyBorder="1" applyProtection="1"/>
    <xf numFmtId="0" fontId="4" fillId="0" borderId="83" xfId="0" applyFont="1" applyBorder="1" applyProtection="1"/>
    <xf numFmtId="0" fontId="5" fillId="2" borderId="89" xfId="0" applyFont="1" applyFill="1" applyBorder="1" applyProtection="1"/>
    <xf numFmtId="5" fontId="5" fillId="2" borderId="90" xfId="0" applyNumberFormat="1" applyFont="1" applyFill="1" applyBorder="1" applyProtection="1"/>
    <xf numFmtId="0" fontId="4" fillId="0" borderId="91" xfId="0" applyFont="1" applyBorder="1" applyProtection="1"/>
    <xf numFmtId="0" fontId="8" fillId="0" borderId="85" xfId="0" quotePrefix="1" applyFont="1" applyBorder="1" applyProtection="1"/>
    <xf numFmtId="0" fontId="8" fillId="0" borderId="89" xfId="0" quotePrefix="1" applyFont="1" applyBorder="1" applyProtection="1"/>
    <xf numFmtId="0" fontId="8" fillId="2" borderId="83" xfId="0" quotePrefix="1" applyFont="1" applyFill="1" applyBorder="1" applyProtection="1"/>
    <xf numFmtId="6" fontId="5" fillId="2" borderId="23" xfId="0" applyNumberFormat="1" applyFont="1" applyFill="1" applyBorder="1" applyProtection="1"/>
    <xf numFmtId="6" fontId="5" fillId="2" borderId="88" xfId="0" applyNumberFormat="1" applyFont="1" applyFill="1" applyBorder="1" applyProtection="1"/>
    <xf numFmtId="0" fontId="8" fillId="0" borderId="94" xfId="0" applyFont="1" applyBorder="1" applyProtection="1"/>
    <xf numFmtId="0" fontId="8" fillId="0" borderId="89" xfId="0" applyFont="1" applyFill="1" applyBorder="1" applyProtection="1"/>
    <xf numFmtId="0" fontId="5" fillId="2" borderId="85" xfId="0" applyFont="1" applyFill="1" applyBorder="1" applyProtection="1"/>
    <xf numFmtId="5" fontId="5" fillId="2" borderId="17" xfId="0" applyNumberFormat="1" applyFont="1" applyFill="1" applyBorder="1" applyProtection="1"/>
    <xf numFmtId="5" fontId="5" fillId="2" borderId="96" xfId="0" applyNumberFormat="1" applyFont="1" applyFill="1" applyBorder="1" applyProtection="1"/>
    <xf numFmtId="0" fontId="5" fillId="0" borderId="97" xfId="0" applyFont="1" applyBorder="1" applyProtection="1"/>
    <xf numFmtId="0" fontId="5" fillId="2" borderId="97" xfId="0" applyFont="1" applyFill="1" applyBorder="1" applyProtection="1"/>
    <xf numFmtId="0" fontId="5" fillId="0" borderId="99" xfId="0" applyFont="1" applyBorder="1" applyProtection="1"/>
    <xf numFmtId="9" fontId="25" fillId="2" borderId="32" xfId="4" applyFont="1" applyFill="1" applyBorder="1" applyAlignment="1" applyProtection="1">
      <alignment horizontal="center" vertical="center"/>
    </xf>
    <xf numFmtId="37" fontId="5" fillId="2" borderId="102" xfId="3" applyFont="1" applyFill="1" applyBorder="1" applyAlignment="1" applyProtection="1">
      <alignment horizontal="center" vertical="center"/>
    </xf>
    <xf numFmtId="166" fontId="5" fillId="2" borderId="102" xfId="3" applyNumberFormat="1" applyFont="1" applyFill="1" applyBorder="1" applyAlignment="1" applyProtection="1">
      <alignment vertical="center"/>
    </xf>
    <xf numFmtId="37" fontId="6" fillId="2" borderId="0" xfId="3" applyFont="1" applyFill="1" applyBorder="1" applyAlignment="1" applyProtection="1">
      <alignment horizontal="center" vertical="center"/>
    </xf>
    <xf numFmtId="37" fontId="7" fillId="2" borderId="0" xfId="3" applyFont="1" applyFill="1" applyBorder="1" applyAlignment="1" applyProtection="1">
      <alignment horizontal="right" vertical="center"/>
    </xf>
    <xf numFmtId="10" fontId="5" fillId="0" borderId="31" xfId="0" applyNumberFormat="1" applyFont="1" applyFill="1" applyBorder="1" applyAlignment="1" applyProtection="1">
      <alignment horizontal="center"/>
    </xf>
    <xf numFmtId="10" fontId="5" fillId="0" borderId="103" xfId="0" applyNumberFormat="1" applyFont="1" applyFill="1" applyBorder="1" applyAlignment="1" applyProtection="1">
      <alignment horizontal="center"/>
    </xf>
    <xf numFmtId="37" fontId="5" fillId="0" borderId="8" xfId="0" applyNumberFormat="1" applyFont="1" applyBorder="1" applyAlignment="1" applyProtection="1">
      <alignment horizontal="center"/>
    </xf>
    <xf numFmtId="0" fontId="5" fillId="0" borderId="78" xfId="0" applyFont="1" applyBorder="1" applyProtection="1"/>
    <xf numFmtId="37" fontId="28" fillId="0" borderId="104" xfId="3" applyFont="1" applyFill="1" applyBorder="1" applyAlignment="1" applyProtection="1">
      <alignment horizontal="center" vertical="center"/>
    </xf>
    <xf numFmtId="5" fontId="10" fillId="0" borderId="41" xfId="3" applyNumberFormat="1" applyFont="1" applyFill="1" applyBorder="1" applyAlignment="1" applyProtection="1">
      <alignment horizontal="right" vertical="center"/>
    </xf>
    <xf numFmtId="5" fontId="7" fillId="0" borderId="40" xfId="3" applyNumberFormat="1" applyFont="1" applyFill="1" applyBorder="1" applyAlignment="1" applyProtection="1">
      <alignment horizontal="right" vertical="center"/>
    </xf>
    <xf numFmtId="37" fontId="5" fillId="3" borderId="6" xfId="3" applyNumberFormat="1" applyFont="1" applyFill="1" applyBorder="1" applyAlignment="1" applyProtection="1">
      <alignment horizontal="right" vertical="center"/>
      <protection locked="0"/>
    </xf>
    <xf numFmtId="37" fontId="5" fillId="3" borderId="67" xfId="3" applyNumberFormat="1" applyFont="1" applyFill="1" applyBorder="1" applyAlignment="1" applyProtection="1">
      <alignment horizontal="right" vertical="center"/>
      <protection locked="0"/>
    </xf>
    <xf numFmtId="37" fontId="5" fillId="3" borderId="65" xfId="3" applyNumberFormat="1" applyFont="1" applyFill="1" applyBorder="1" applyAlignment="1" applyProtection="1">
      <alignment horizontal="right" vertical="center"/>
      <protection locked="0"/>
    </xf>
    <xf numFmtId="37" fontId="7" fillId="3" borderId="60" xfId="3" applyFont="1" applyFill="1" applyBorder="1" applyAlignment="1" applyProtection="1">
      <alignment horizontal="center" vertical="center"/>
      <protection locked="0"/>
    </xf>
    <xf numFmtId="166" fontId="5" fillId="0" borderId="60" xfId="3" applyNumberFormat="1" applyFont="1" applyFill="1" applyBorder="1" applyAlignment="1" applyProtection="1">
      <alignment horizontal="center" vertical="center"/>
    </xf>
    <xf numFmtId="37" fontId="5" fillId="0" borderId="60" xfId="3" applyNumberFormat="1" applyFont="1" applyFill="1" applyBorder="1" applyAlignment="1" applyProtection="1">
      <alignment horizontal="center" vertical="center"/>
    </xf>
    <xf numFmtId="37" fontId="7" fillId="3" borderId="60" xfId="3" applyFont="1" applyFill="1" applyBorder="1" applyAlignment="1" applyProtection="1">
      <alignment horizontal="right" vertical="center"/>
      <protection locked="0"/>
    </xf>
    <xf numFmtId="37" fontId="7" fillId="0" borderId="105" xfId="3" applyNumberFormat="1" applyFont="1" applyFill="1" applyBorder="1" applyAlignment="1" applyProtection="1">
      <alignment horizontal="center" vertical="center"/>
    </xf>
    <xf numFmtId="5" fontId="5" fillId="3" borderId="67" xfId="3" applyNumberFormat="1" applyFont="1" applyFill="1" applyBorder="1" applyAlignment="1" applyProtection="1">
      <alignment vertical="center"/>
      <protection locked="0"/>
    </xf>
    <xf numFmtId="37" fontId="5" fillId="4" borderId="67" xfId="3" applyFont="1" applyFill="1" applyBorder="1" applyAlignment="1" applyProtection="1">
      <alignment vertical="center"/>
    </xf>
    <xf numFmtId="37" fontId="5" fillId="4" borderId="65" xfId="3" applyFont="1" applyFill="1" applyBorder="1" applyAlignment="1" applyProtection="1">
      <alignment vertical="center"/>
    </xf>
    <xf numFmtId="37" fontId="5" fillId="4" borderId="31" xfId="3" applyNumberFormat="1" applyFont="1" applyFill="1" applyBorder="1" applyAlignment="1" applyProtection="1">
      <alignment horizontal="center" vertical="center" wrapText="1"/>
    </xf>
    <xf numFmtId="37" fontId="5" fillId="4" borderId="27" xfId="3" applyNumberFormat="1" applyFont="1" applyFill="1" applyBorder="1" applyAlignment="1" applyProtection="1">
      <alignment horizontal="center" vertical="center" wrapText="1"/>
    </xf>
    <xf numFmtId="37" fontId="5" fillId="4" borderId="28" xfId="3" applyNumberFormat="1" applyFont="1" applyFill="1" applyBorder="1" applyAlignment="1" applyProtection="1">
      <alignment horizontal="center" vertical="center" wrapText="1"/>
    </xf>
    <xf numFmtId="37" fontId="7" fillId="2" borderId="106" xfId="3" applyFont="1" applyFill="1" applyBorder="1" applyAlignment="1" applyProtection="1">
      <alignment horizontal="center" vertical="center"/>
    </xf>
    <xf numFmtId="37" fontId="26" fillId="2" borderId="0" xfId="3" applyNumberFormat="1" applyFont="1" applyFill="1" applyBorder="1" applyAlignment="1" applyProtection="1">
      <alignment horizontal="right" vertical="center"/>
    </xf>
    <xf numFmtId="0" fontId="5" fillId="0" borderId="83" xfId="0" quotePrefix="1" applyFont="1" applyBorder="1" applyProtection="1"/>
    <xf numFmtId="43" fontId="5" fillId="0" borderId="26" xfId="1" applyFont="1" applyBorder="1" applyAlignment="1" applyProtection="1">
      <alignment horizontal="right"/>
    </xf>
    <xf numFmtId="43" fontId="5" fillId="0" borderId="84" xfId="1" applyFont="1" applyBorder="1" applyAlignment="1" applyProtection="1">
      <alignment horizontal="right"/>
    </xf>
    <xf numFmtId="0" fontId="5" fillId="0" borderId="107" xfId="0" quotePrefix="1" applyFont="1" applyBorder="1" applyProtection="1"/>
    <xf numFmtId="0" fontId="7" fillId="0" borderId="108" xfId="0" applyFont="1" applyBorder="1" applyProtection="1"/>
    <xf numFmtId="0" fontId="7" fillId="0" borderId="109" xfId="0" applyFont="1" applyBorder="1" applyProtection="1"/>
    <xf numFmtId="0" fontId="7" fillId="0" borderId="110" xfId="0" applyFont="1" applyBorder="1" applyProtection="1"/>
    <xf numFmtId="167" fontId="11" fillId="0" borderId="0" xfId="0" applyNumberFormat="1" applyFont="1" applyFill="1" applyBorder="1" applyProtection="1"/>
    <xf numFmtId="0" fontId="6" fillId="0" borderId="0" xfId="0" applyFont="1" applyAlignment="1" applyProtection="1">
      <alignment horizontal="left"/>
    </xf>
    <xf numFmtId="0" fontId="4" fillId="0" borderId="77" xfId="0" applyFont="1" applyBorder="1" applyAlignment="1" applyProtection="1">
      <alignment horizontal="center"/>
    </xf>
    <xf numFmtId="0" fontId="4" fillId="0" borderId="60" xfId="0" applyFont="1" applyBorder="1" applyAlignment="1" applyProtection="1">
      <alignment horizontal="center"/>
    </xf>
    <xf numFmtId="0" fontId="4" fillId="0" borderId="66" xfId="0" applyFont="1" applyBorder="1" applyAlignment="1" applyProtection="1">
      <alignment horizontal="center" wrapText="1"/>
    </xf>
    <xf numFmtId="0" fontId="4" fillId="0" borderId="9" xfId="0" applyFont="1" applyFill="1" applyBorder="1" applyAlignment="1" applyProtection="1">
      <alignment horizontal="center" wrapText="1"/>
    </xf>
    <xf numFmtId="44" fontId="5" fillId="0" borderId="10" xfId="0" applyNumberFormat="1" applyFont="1" applyBorder="1" applyProtection="1"/>
    <xf numFmtId="0" fontId="5" fillId="0" borderId="53" xfId="0" applyFont="1" applyBorder="1" applyProtection="1"/>
    <xf numFmtId="44" fontId="5" fillId="0" borderId="11" xfId="0" applyNumberFormat="1" applyFont="1" applyBorder="1" applyProtection="1"/>
    <xf numFmtId="0" fontId="5" fillId="0" borderId="111" xfId="0" applyFont="1" applyBorder="1" applyProtection="1"/>
    <xf numFmtId="44" fontId="5" fillId="0" borderId="112" xfId="0" applyNumberFormat="1" applyFont="1" applyFill="1" applyBorder="1" applyAlignment="1" applyProtection="1">
      <alignment horizontal="right"/>
    </xf>
    <xf numFmtId="44" fontId="5" fillId="0" borderId="9" xfId="0" applyNumberFormat="1" applyFont="1" applyBorder="1" applyProtection="1"/>
    <xf numFmtId="44" fontId="5" fillId="0" borderId="8" xfId="0" applyNumberFormat="1" applyFont="1" applyFill="1" applyBorder="1" applyAlignment="1" applyProtection="1">
      <alignment horizontal="right"/>
    </xf>
    <xf numFmtId="44" fontId="5" fillId="0" borderId="8" xfId="0" applyNumberFormat="1" applyFont="1" applyBorder="1" applyProtection="1"/>
    <xf numFmtId="44" fontId="5" fillId="0" borderId="12" xfId="0" applyNumberFormat="1" applyFont="1" applyBorder="1" applyProtection="1"/>
    <xf numFmtId="10" fontId="5" fillId="0" borderId="41" xfId="4" applyNumberFormat="1" applyFont="1" applyFill="1" applyBorder="1" applyAlignment="1" applyProtection="1">
      <alignment horizontal="center"/>
    </xf>
    <xf numFmtId="44" fontId="5" fillId="0" borderId="5" xfId="0" applyNumberFormat="1" applyFont="1" applyFill="1" applyBorder="1" applyAlignment="1" applyProtection="1">
      <alignment horizontal="right"/>
    </xf>
    <xf numFmtId="10" fontId="5" fillId="0" borderId="26" xfId="4" applyNumberFormat="1" applyFont="1" applyBorder="1" applyAlignment="1" applyProtection="1">
      <alignment horizontal="right"/>
    </xf>
    <xf numFmtId="10" fontId="5" fillId="0" borderId="98" xfId="4" applyNumberFormat="1" applyFont="1" applyBorder="1" applyAlignment="1" applyProtection="1">
      <alignment horizontal="right"/>
    </xf>
    <xf numFmtId="0" fontId="5" fillId="0" borderId="0" xfId="0" applyFont="1" applyFill="1" applyBorder="1" applyAlignment="1" applyProtection="1">
      <alignment vertical="center" wrapText="1"/>
    </xf>
    <xf numFmtId="168" fontId="4" fillId="0" borderId="0" xfId="0" applyNumberFormat="1" applyFont="1" applyFill="1" applyBorder="1" applyAlignment="1" applyProtection="1">
      <alignment wrapText="1"/>
    </xf>
    <xf numFmtId="167" fontId="4" fillId="0" borderId="0" xfId="0" applyNumberFormat="1" applyFont="1" applyFill="1" applyBorder="1" applyAlignment="1" applyProtection="1">
      <alignment wrapText="1"/>
    </xf>
    <xf numFmtId="0" fontId="5" fillId="0" borderId="0" xfId="0" applyFont="1" applyFill="1" applyBorder="1" applyAlignment="1" applyProtection="1">
      <alignment wrapText="1"/>
    </xf>
    <xf numFmtId="0" fontId="5" fillId="0" borderId="94" xfId="0" applyFont="1" applyFill="1" applyBorder="1" applyAlignment="1" applyProtection="1">
      <alignment horizontal="left"/>
    </xf>
    <xf numFmtId="10" fontId="5" fillId="3" borderId="113" xfId="0" applyNumberFormat="1" applyFont="1" applyFill="1" applyBorder="1" applyProtection="1">
      <protection locked="0"/>
    </xf>
    <xf numFmtId="0" fontId="5" fillId="0" borderId="99" xfId="0" applyFont="1" applyFill="1" applyBorder="1" applyAlignment="1" applyProtection="1">
      <alignment horizontal="left"/>
    </xf>
    <xf numFmtId="10" fontId="5" fillId="3" borderId="114" xfId="0" applyNumberFormat="1" applyFont="1" applyFill="1" applyBorder="1" applyProtection="1">
      <protection locked="0"/>
    </xf>
    <xf numFmtId="0" fontId="5" fillId="0" borderId="91" xfId="0" applyFont="1" applyFill="1" applyBorder="1" applyAlignment="1" applyProtection="1">
      <alignment horizontal="left"/>
    </xf>
    <xf numFmtId="10" fontId="5" fillId="3" borderId="115" xfId="0" applyNumberFormat="1" applyFont="1" applyFill="1" applyBorder="1" applyProtection="1">
      <protection locked="0"/>
    </xf>
    <xf numFmtId="10" fontId="5" fillId="3" borderId="94" xfId="0" applyNumberFormat="1" applyFont="1" applyFill="1" applyBorder="1" applyProtection="1">
      <protection locked="0"/>
    </xf>
    <xf numFmtId="10" fontId="5" fillId="3" borderId="99" xfId="0" applyNumberFormat="1" applyFont="1" applyFill="1" applyBorder="1" applyProtection="1">
      <protection locked="0"/>
    </xf>
    <xf numFmtId="10" fontId="5" fillId="3" borderId="116" xfId="0" applyNumberFormat="1" applyFont="1" applyFill="1" applyBorder="1" applyProtection="1">
      <protection locked="0"/>
    </xf>
    <xf numFmtId="10" fontId="5" fillId="3" borderId="91" xfId="0" applyNumberFormat="1" applyFont="1" applyFill="1" applyBorder="1" applyProtection="1">
      <protection locked="0"/>
    </xf>
    <xf numFmtId="0" fontId="8" fillId="3" borderId="83" xfId="0" applyFont="1" applyFill="1" applyBorder="1" applyProtection="1">
      <protection locked="0"/>
    </xf>
    <xf numFmtId="0" fontId="8" fillId="3" borderId="117" xfId="0" applyFont="1" applyFill="1" applyBorder="1" applyProtection="1">
      <protection locked="0"/>
    </xf>
    <xf numFmtId="0" fontId="5" fillId="0" borderId="119" xfId="0" applyFont="1" applyFill="1" applyBorder="1" applyAlignment="1" applyProtection="1">
      <alignment horizontal="left"/>
    </xf>
    <xf numFmtId="44" fontId="5" fillId="0" borderId="120" xfId="0" applyNumberFormat="1" applyFont="1" applyFill="1" applyBorder="1" applyAlignment="1" applyProtection="1">
      <alignment horizontal="right"/>
    </xf>
    <xf numFmtId="44" fontId="5" fillId="0" borderId="59" xfId="0" applyNumberFormat="1" applyFont="1" applyFill="1" applyBorder="1" applyAlignment="1" applyProtection="1">
      <alignment horizontal="right"/>
    </xf>
    <xf numFmtId="44" fontId="5" fillId="2" borderId="36" xfId="0" applyNumberFormat="1" applyFont="1" applyFill="1" applyBorder="1" applyAlignment="1" applyProtection="1">
      <alignment horizontal="right"/>
    </xf>
    <xf numFmtId="44" fontId="5" fillId="3" borderId="60" xfId="0" applyNumberFormat="1" applyFont="1" applyFill="1" applyBorder="1" applyAlignment="1" applyProtection="1">
      <alignment horizontal="right"/>
      <protection locked="0" hidden="1"/>
    </xf>
    <xf numFmtId="44" fontId="5" fillId="3" borderId="4" xfId="0" applyNumberFormat="1" applyFont="1" applyFill="1" applyBorder="1" applyAlignment="1" applyProtection="1">
      <alignment horizontal="right"/>
      <protection locked="0" hidden="1"/>
    </xf>
    <xf numFmtId="44" fontId="5" fillId="3" borderId="43" xfId="0" applyNumberFormat="1" applyFont="1" applyFill="1" applyBorder="1" applyAlignment="1" applyProtection="1">
      <alignment horizontal="right"/>
      <protection locked="0" hidden="1"/>
    </xf>
    <xf numFmtId="10" fontId="5" fillId="0" borderId="4" xfId="4" applyNumberFormat="1" applyFont="1" applyBorder="1" applyProtection="1"/>
    <xf numFmtId="1" fontId="5" fillId="3" borderId="145" xfId="1" applyNumberFormat="1" applyFont="1" applyFill="1" applyBorder="1" applyAlignment="1" applyProtection="1">
      <alignment horizontal="center"/>
      <protection locked="0"/>
    </xf>
    <xf numFmtId="0" fontId="5" fillId="3" borderId="67" xfId="0" applyFont="1" applyFill="1" applyBorder="1" applyAlignment="1" applyProtection="1">
      <alignment horizontal="left" indent="1"/>
      <protection locked="0"/>
    </xf>
    <xf numFmtId="0" fontId="5" fillId="3" borderId="5" xfId="0" applyFont="1" applyFill="1" applyBorder="1" applyAlignment="1" applyProtection="1">
      <alignment horizontal="left" indent="1"/>
      <protection locked="0"/>
    </xf>
    <xf numFmtId="0" fontId="13" fillId="0" borderId="0" xfId="0" applyFont="1" applyFill="1" applyBorder="1" applyAlignment="1" applyProtection="1">
      <alignment horizontal="left" vertical="center"/>
    </xf>
    <xf numFmtId="3" fontId="5" fillId="3" borderId="44" xfId="0" applyNumberFormat="1" applyFont="1" applyFill="1" applyBorder="1" applyProtection="1">
      <protection locked="0"/>
    </xf>
    <xf numFmtId="171" fontId="5" fillId="3" borderId="44" xfId="0" applyNumberFormat="1" applyFont="1" applyFill="1" applyBorder="1" applyProtection="1">
      <protection locked="0"/>
    </xf>
    <xf numFmtId="0" fontId="30" fillId="0" borderId="55" xfId="0" applyFont="1" applyBorder="1" applyAlignment="1" applyProtection="1">
      <alignment horizontal="left" vertical="center" wrapText="1"/>
    </xf>
    <xf numFmtId="0" fontId="30" fillId="0" borderId="4" xfId="0" applyFont="1" applyBorder="1" applyAlignment="1" applyProtection="1">
      <alignment horizontal="left" vertical="center" wrapText="1"/>
    </xf>
    <xf numFmtId="0" fontId="14" fillId="0" borderId="0" xfId="0" applyFont="1" applyFill="1" applyBorder="1" applyAlignment="1" applyProtection="1">
      <alignment wrapText="1"/>
    </xf>
    <xf numFmtId="37" fontId="7" fillId="3" borderId="123" xfId="3" applyFont="1" applyFill="1" applyBorder="1" applyAlignment="1" applyProtection="1">
      <alignment horizontal="center" vertical="center"/>
      <protection locked="0"/>
    </xf>
    <xf numFmtId="37" fontId="7" fillId="3" borderId="130" xfId="3" applyFont="1" applyFill="1" applyBorder="1" applyAlignment="1" applyProtection="1">
      <alignment horizontal="center" vertical="center"/>
      <protection locked="0"/>
    </xf>
    <xf numFmtId="6" fontId="5" fillId="0" borderId="0" xfId="0" applyNumberFormat="1" applyFont="1" applyProtection="1"/>
    <xf numFmtId="44" fontId="5" fillId="0" borderId="0" xfId="2" applyFont="1" applyFill="1" applyBorder="1" applyAlignment="1" applyProtection="1">
      <alignment horizontal="center"/>
    </xf>
    <xf numFmtId="44" fontId="5" fillId="0" borderId="4" xfId="2" applyFont="1" applyFill="1" applyBorder="1" applyProtection="1"/>
    <xf numFmtId="0" fontId="5" fillId="0" borderId="17" xfId="0" applyFont="1" applyBorder="1" applyProtection="1"/>
    <xf numFmtId="5" fontId="5" fillId="2" borderId="15" xfId="0" applyNumberFormat="1" applyFont="1" applyFill="1" applyBorder="1" applyProtection="1"/>
    <xf numFmtId="2" fontId="4" fillId="0" borderId="36" xfId="0" applyNumberFormat="1" applyFont="1" applyFill="1" applyBorder="1" applyAlignment="1" applyProtection="1">
      <alignment horizontal="center"/>
    </xf>
    <xf numFmtId="10" fontId="4" fillId="0" borderId="36" xfId="0" applyNumberFormat="1" applyFont="1" applyFill="1" applyBorder="1" applyAlignment="1" applyProtection="1">
      <alignment horizontal="center"/>
    </xf>
    <xf numFmtId="172" fontId="5" fillId="3" borderId="4" xfId="2" applyNumberFormat="1" applyFont="1" applyFill="1" applyBorder="1" applyAlignment="1" applyProtection="1">
      <alignment horizontal="center"/>
      <protection locked="0"/>
    </xf>
    <xf numFmtId="0" fontId="4" fillId="0" borderId="0" xfId="0" applyFont="1" applyFill="1" applyAlignment="1" applyProtection="1">
      <alignment horizontal="left"/>
    </xf>
    <xf numFmtId="169" fontId="5" fillId="3" borderId="67" xfId="1" applyNumberFormat="1" applyFont="1" applyFill="1" applyBorder="1" applyProtection="1">
      <protection locked="0"/>
    </xf>
    <xf numFmtId="169" fontId="5" fillId="3" borderId="127" xfId="1" applyNumberFormat="1" applyFont="1" applyFill="1" applyBorder="1" applyProtection="1">
      <protection locked="0"/>
    </xf>
    <xf numFmtId="0" fontId="5" fillId="0" borderId="0" xfId="0" applyFont="1" applyProtection="1"/>
    <xf numFmtId="0" fontId="4" fillId="0" borderId="0" xfId="0" applyFont="1" applyAlignment="1" applyProtection="1">
      <alignment horizontal="center"/>
    </xf>
    <xf numFmtId="0" fontId="5" fillId="0" borderId="0" xfId="0" applyFont="1" applyFill="1" applyBorder="1" applyAlignment="1" applyProtection="1">
      <alignment horizontal="left"/>
    </xf>
    <xf numFmtId="0" fontId="5" fillId="0" borderId="0" xfId="0" applyFont="1" applyFill="1" applyBorder="1" applyAlignment="1" applyProtection="1">
      <alignment vertical="center"/>
    </xf>
    <xf numFmtId="0" fontId="17" fillId="0" borderId="7" xfId="0" applyFont="1" applyBorder="1" applyAlignment="1" applyProtection="1">
      <alignment horizontal="center" wrapText="1"/>
    </xf>
    <xf numFmtId="169" fontId="5" fillId="3" borderId="66" xfId="1" applyNumberFormat="1" applyFont="1" applyFill="1" applyBorder="1" applyProtection="1">
      <protection locked="0"/>
    </xf>
    <xf numFmtId="0" fontId="5" fillId="0" borderId="44" xfId="0" applyFont="1" applyBorder="1" applyAlignment="1" applyProtection="1">
      <alignment horizontal="left"/>
    </xf>
    <xf numFmtId="0" fontId="5" fillId="0" borderId="4" xfId="0" applyFont="1" applyBorder="1" applyAlignment="1" applyProtection="1">
      <alignment horizontal="left"/>
    </xf>
    <xf numFmtId="0" fontId="5" fillId="0" borderId="0" xfId="0" applyFont="1" applyAlignment="1" applyProtection="1">
      <alignment wrapText="1"/>
    </xf>
    <xf numFmtId="0" fontId="5" fillId="0" borderId="43" xfId="0" applyFont="1" applyBorder="1" applyAlignment="1" applyProtection="1">
      <alignment horizontal="left"/>
    </xf>
    <xf numFmtId="0" fontId="16" fillId="0" borderId="0" xfId="0" applyFont="1" applyAlignment="1" applyProtection="1">
      <alignment horizontal="center"/>
    </xf>
    <xf numFmtId="0" fontId="5" fillId="0" borderId="59" xfId="0" applyFont="1" applyFill="1" applyBorder="1" applyAlignment="1" applyProtection="1">
      <alignment horizontal="left"/>
    </xf>
    <xf numFmtId="0" fontId="4" fillId="0" borderId="0" xfId="0" applyFont="1" applyProtection="1"/>
    <xf numFmtId="0" fontId="5" fillId="0" borderId="0" xfId="0" applyFont="1" applyBorder="1" applyAlignment="1" applyProtection="1">
      <alignment horizontal="left"/>
    </xf>
    <xf numFmtId="0" fontId="18" fillId="0" borderId="0" xfId="0" applyFont="1" applyFill="1" applyBorder="1" applyAlignment="1" applyProtection="1">
      <alignment horizontal="left"/>
    </xf>
    <xf numFmtId="0" fontId="11" fillId="0" borderId="0" xfId="0" applyFont="1" applyBorder="1" applyAlignment="1" applyProtection="1">
      <alignment vertical="center" wrapText="1"/>
    </xf>
    <xf numFmtId="0" fontId="5" fillId="0" borderId="0" xfId="0" applyFont="1" applyBorder="1" applyProtection="1"/>
    <xf numFmtId="0" fontId="5" fillId="0" borderId="0" xfId="0" applyFont="1" applyAlignment="1" applyProtection="1">
      <alignment horizontal="center"/>
    </xf>
    <xf numFmtId="0" fontId="5" fillId="0" borderId="16" xfId="0" applyFont="1" applyBorder="1" applyProtection="1"/>
    <xf numFmtId="0" fontId="4" fillId="0" borderId="16" xfId="0" applyFont="1" applyBorder="1" applyAlignment="1" applyProtection="1">
      <alignment horizontal="center" wrapText="1"/>
    </xf>
    <xf numFmtId="0" fontId="5" fillId="0" borderId="0" xfId="0" applyFont="1" applyFill="1" applyBorder="1" applyAlignment="1" applyProtection="1">
      <alignment horizontal="right"/>
    </xf>
    <xf numFmtId="0" fontId="5" fillId="0" borderId="0" xfId="0" applyFont="1" applyAlignment="1" applyProtection="1">
      <alignment horizontal="left"/>
    </xf>
    <xf numFmtId="0" fontId="5" fillId="0" borderId="0" xfId="0" applyFont="1" applyAlignment="1" applyProtection="1">
      <alignment horizontal="right"/>
    </xf>
    <xf numFmtId="0" fontId="4" fillId="0" borderId="0" xfId="0" applyFont="1" applyAlignment="1" applyProtection="1">
      <alignment horizontal="left"/>
    </xf>
    <xf numFmtId="0" fontId="8" fillId="0" borderId="0" xfId="0" applyFont="1" applyAlignment="1" applyProtection="1">
      <alignment horizontal="left"/>
    </xf>
    <xf numFmtId="0" fontId="5" fillId="0" borderId="0" xfId="0" applyFont="1" applyFill="1" applyProtection="1"/>
    <xf numFmtId="0" fontId="8" fillId="0" borderId="0" xfId="0" applyFont="1" applyAlignment="1" applyProtection="1">
      <alignment horizontal="center"/>
    </xf>
    <xf numFmtId="0" fontId="21" fillId="0" borderId="0" xfId="0" applyFont="1" applyAlignment="1" applyProtection="1">
      <alignment horizontal="center"/>
    </xf>
    <xf numFmtId="0" fontId="5" fillId="0" borderId="2" xfId="0" applyFont="1" applyBorder="1" applyAlignment="1" applyProtection="1">
      <alignment horizontal="right"/>
    </xf>
    <xf numFmtId="0" fontId="5" fillId="0" borderId="0" xfId="0" applyFont="1" applyBorder="1" applyAlignment="1" applyProtection="1">
      <alignment horizontal="right"/>
    </xf>
    <xf numFmtId="0" fontId="4" fillId="0" borderId="0" xfId="0" applyFont="1" applyFill="1" applyBorder="1" applyAlignment="1" applyProtection="1">
      <alignment horizontal="right"/>
    </xf>
    <xf numFmtId="0" fontId="5" fillId="0" borderId="41" xfId="0" applyFont="1" applyBorder="1" applyProtection="1"/>
    <xf numFmtId="0" fontId="5" fillId="0" borderId="30" xfId="0" applyFont="1" applyBorder="1" applyProtection="1"/>
    <xf numFmtId="0" fontId="21" fillId="0" borderId="0" xfId="0" applyFont="1" applyFill="1" applyAlignment="1" applyProtection="1">
      <alignment horizontal="center"/>
    </xf>
    <xf numFmtId="0" fontId="5" fillId="0" borderId="0" xfId="0" applyFont="1" applyFill="1" applyBorder="1" applyProtection="1"/>
    <xf numFmtId="172" fontId="5" fillId="3" borderId="4" xfId="2" applyNumberFormat="1" applyFont="1" applyFill="1" applyBorder="1" applyAlignment="1" applyProtection="1">
      <alignment wrapText="1"/>
      <protection locked="0"/>
    </xf>
    <xf numFmtId="172" fontId="5" fillId="3" borderId="63" xfId="2" applyNumberFormat="1" applyFont="1" applyFill="1" applyBorder="1" applyProtection="1">
      <protection locked="0"/>
    </xf>
    <xf numFmtId="172" fontId="5" fillId="3" borderId="4" xfId="2" applyNumberFormat="1" applyFont="1" applyFill="1" applyBorder="1" applyProtection="1">
      <protection locked="0"/>
    </xf>
    <xf numFmtId="172" fontId="5" fillId="3" borderId="64" xfId="2" applyNumberFormat="1" applyFont="1" applyFill="1" applyBorder="1" applyProtection="1">
      <protection locked="0"/>
    </xf>
    <xf numFmtId="172" fontId="5" fillId="3" borderId="60" xfId="2" applyNumberFormat="1" applyFont="1" applyFill="1" applyBorder="1" applyProtection="1">
      <protection locked="0"/>
    </xf>
    <xf numFmtId="172" fontId="5" fillId="3" borderId="44" xfId="2" applyNumberFormat="1" applyFont="1" applyFill="1" applyBorder="1" applyProtection="1">
      <protection locked="0"/>
    </xf>
    <xf numFmtId="44" fontId="5" fillId="3" borderId="4" xfId="2" applyFont="1" applyFill="1" applyBorder="1" applyAlignment="1" applyProtection="1">
      <alignment horizontal="right" wrapText="1"/>
      <protection locked="0"/>
    </xf>
    <xf numFmtId="172" fontId="4" fillId="0" borderId="0" xfId="2" applyNumberFormat="1" applyFont="1" applyFill="1" applyProtection="1"/>
    <xf numFmtId="172" fontId="5" fillId="0" borderId="0" xfId="2" applyNumberFormat="1" applyFont="1" applyFill="1" applyProtection="1"/>
    <xf numFmtId="172" fontId="5" fillId="0" borderId="37" xfId="2" applyNumberFormat="1" applyFont="1" applyBorder="1" applyProtection="1"/>
    <xf numFmtId="172" fontId="5" fillId="0" borderId="0" xfId="2" applyNumberFormat="1" applyFont="1" applyBorder="1" applyProtection="1"/>
    <xf numFmtId="172" fontId="5" fillId="0" borderId="2" xfId="2" applyNumberFormat="1" applyFont="1" applyBorder="1" applyProtection="1"/>
    <xf numFmtId="172" fontId="4" fillId="0" borderId="31" xfId="2" applyNumberFormat="1" applyFont="1" applyBorder="1" applyProtection="1"/>
    <xf numFmtId="172" fontId="4" fillId="0" borderId="28" xfId="2" applyNumberFormat="1" applyFont="1" applyBorder="1" applyProtection="1"/>
    <xf numFmtId="172" fontId="5" fillId="0" borderId="4" xfId="2" applyNumberFormat="1" applyFont="1" applyFill="1" applyBorder="1" applyAlignment="1" applyProtection="1">
      <alignment horizontal="center"/>
    </xf>
    <xf numFmtId="172" fontId="4" fillId="0" borderId="0" xfId="2" applyNumberFormat="1" applyFont="1" applyFill="1" applyAlignment="1" applyProtection="1">
      <alignment horizontal="center"/>
    </xf>
    <xf numFmtId="172" fontId="5" fillId="0" borderId="0" xfId="2" applyNumberFormat="1" applyFont="1" applyBorder="1" applyAlignment="1" applyProtection="1">
      <alignment horizontal="center"/>
    </xf>
    <xf numFmtId="10" fontId="4" fillId="0" borderId="36" xfId="0" applyNumberFormat="1" applyFont="1" applyFill="1" applyBorder="1" applyAlignment="1" applyProtection="1">
      <alignment horizontal="right"/>
    </xf>
    <xf numFmtId="173" fontId="4" fillId="0" borderId="0" xfId="2" applyNumberFormat="1" applyFont="1" applyBorder="1" applyAlignment="1" applyProtection="1">
      <alignment horizontal="center"/>
    </xf>
    <xf numFmtId="170" fontId="4" fillId="0" borderId="0" xfId="0" applyNumberFormat="1" applyFont="1" applyFill="1" applyAlignment="1" applyProtection="1">
      <alignment horizontal="center"/>
    </xf>
    <xf numFmtId="0" fontId="4" fillId="0" borderId="40" xfId="0" applyFont="1" applyFill="1" applyBorder="1" applyAlignment="1" applyProtection="1">
      <alignment horizontal="left"/>
    </xf>
    <xf numFmtId="170" fontId="4" fillId="0" borderId="36" xfId="0" applyNumberFormat="1" applyFont="1" applyFill="1" applyBorder="1" applyAlignment="1" applyProtection="1">
      <alignment horizontal="center"/>
    </xf>
    <xf numFmtId="172" fontId="5" fillId="0" borderId="30" xfId="2" applyNumberFormat="1" applyFont="1" applyBorder="1" applyAlignment="1" applyProtection="1">
      <alignment horizontal="right"/>
    </xf>
    <xf numFmtId="172" fontId="5" fillId="0" borderId="2" xfId="2" applyNumberFormat="1" applyFont="1" applyBorder="1" applyAlignment="1" applyProtection="1">
      <alignment horizontal="right"/>
    </xf>
    <xf numFmtId="172" fontId="5" fillId="0" borderId="37" xfId="2" applyNumberFormat="1" applyFont="1" applyBorder="1" applyAlignment="1" applyProtection="1">
      <alignment horizontal="right"/>
    </xf>
    <xf numFmtId="172" fontId="5" fillId="0" borderId="36" xfId="2" applyNumberFormat="1" applyFont="1" applyBorder="1" applyProtection="1"/>
    <xf numFmtId="172" fontId="5" fillId="0" borderId="28" xfId="2" applyNumberFormat="1" applyFont="1" applyBorder="1" applyAlignment="1" applyProtection="1">
      <alignment horizontal="right"/>
    </xf>
    <xf numFmtId="172" fontId="5" fillId="0" borderId="33" xfId="2" applyNumberFormat="1" applyFont="1" applyFill="1" applyBorder="1" applyProtection="1"/>
    <xf numFmtId="172" fontId="5" fillId="0" borderId="33" xfId="2" applyNumberFormat="1" applyFont="1" applyBorder="1" applyProtection="1"/>
    <xf numFmtId="172" fontId="5" fillId="0" borderId="33" xfId="2" applyNumberFormat="1" applyFont="1" applyBorder="1" applyAlignment="1" applyProtection="1">
      <alignment horizontal="right"/>
    </xf>
    <xf numFmtId="172" fontId="5" fillId="0" borderId="30" xfId="2" applyNumberFormat="1" applyFont="1" applyFill="1" applyBorder="1" applyProtection="1"/>
    <xf numFmtId="172" fontId="5" fillId="0" borderId="36" xfId="2" applyNumberFormat="1" applyFont="1" applyBorder="1" applyAlignment="1" applyProtection="1">
      <alignment horizontal="right"/>
    </xf>
    <xf numFmtId="172" fontId="5" fillId="0" borderId="28" xfId="2" applyNumberFormat="1" applyFont="1" applyFill="1" applyBorder="1" applyProtection="1"/>
    <xf numFmtId="172" fontId="5" fillId="0" borderId="0" xfId="2" applyNumberFormat="1" applyFont="1" applyFill="1" applyBorder="1" applyProtection="1"/>
    <xf numFmtId="172" fontId="5" fillId="0" borderId="2" xfId="2" applyNumberFormat="1" applyFont="1" applyFill="1" applyBorder="1" applyProtection="1"/>
    <xf numFmtId="172" fontId="5" fillId="0" borderId="31" xfId="2" applyNumberFormat="1" applyFont="1" applyBorder="1" applyProtection="1"/>
    <xf numFmtId="172" fontId="5" fillId="0" borderId="28" xfId="2" applyNumberFormat="1" applyFont="1" applyBorder="1" applyProtection="1"/>
    <xf numFmtId="172" fontId="4" fillId="0" borderId="0" xfId="2" applyNumberFormat="1" applyFont="1" applyFill="1" applyBorder="1" applyProtection="1"/>
    <xf numFmtId="172" fontId="4" fillId="0" borderId="30" xfId="2" applyNumberFormat="1" applyFont="1" applyFill="1" applyBorder="1" applyProtection="1"/>
    <xf numFmtId="172" fontId="4" fillId="0" borderId="34" xfId="2" applyNumberFormat="1" applyFont="1" applyBorder="1" applyProtection="1"/>
    <xf numFmtId="172" fontId="4" fillId="0" borderId="34" xfId="2" applyNumberFormat="1" applyFont="1" applyFill="1" applyBorder="1" applyProtection="1"/>
    <xf numFmtId="0" fontId="4" fillId="0" borderId="0" xfId="0" applyFont="1" applyBorder="1" applyProtection="1"/>
    <xf numFmtId="5" fontId="5" fillId="3" borderId="16" xfId="0" applyNumberFormat="1" applyFont="1" applyFill="1" applyBorder="1" applyProtection="1">
      <protection locked="0"/>
    </xf>
    <xf numFmtId="0" fontId="5" fillId="3" borderId="16" xfId="0" applyFont="1" applyFill="1" applyBorder="1" applyAlignment="1" applyProtection="1">
      <alignment wrapText="1"/>
      <protection locked="0"/>
    </xf>
    <xf numFmtId="5" fontId="5" fillId="0" borderId="0" xfId="0" applyNumberFormat="1" applyFont="1" applyBorder="1" applyProtection="1"/>
    <xf numFmtId="5" fontId="5" fillId="0" borderId="0" xfId="0" applyNumberFormat="1" applyFont="1" applyFill="1" applyBorder="1" applyProtection="1"/>
    <xf numFmtId="164" fontId="5" fillId="0" borderId="0" xfId="0" applyNumberFormat="1" applyFont="1" applyBorder="1" applyProtection="1"/>
    <xf numFmtId="5" fontId="4" fillId="0" borderId="0" xfId="0" applyNumberFormat="1" applyFont="1" applyProtection="1"/>
    <xf numFmtId="165" fontId="5" fillId="0" borderId="0" xfId="0" applyNumberFormat="1" applyFont="1" applyBorder="1" applyProtection="1"/>
    <xf numFmtId="10" fontId="5" fillId="0" borderId="0" xfId="0" applyNumberFormat="1" applyFont="1" applyBorder="1" applyProtection="1"/>
    <xf numFmtId="0" fontId="5" fillId="0" borderId="0" xfId="0" applyFont="1" applyFill="1" applyBorder="1" applyAlignment="1" applyProtection="1">
      <alignment wrapText="1"/>
      <protection locked="0"/>
    </xf>
    <xf numFmtId="9" fontId="5" fillId="0" borderId="0" xfId="0" applyNumberFormat="1" applyFont="1" applyBorder="1" applyProtection="1"/>
    <xf numFmtId="0" fontId="19" fillId="0" borderId="0" xfId="0" applyFont="1" applyBorder="1" applyProtection="1"/>
    <xf numFmtId="5" fontId="5" fillId="0" borderId="0" xfId="0" applyNumberFormat="1" applyFont="1" applyProtection="1"/>
    <xf numFmtId="164" fontId="5" fillId="3" borderId="16" xfId="4" applyNumberFormat="1" applyFont="1" applyFill="1" applyBorder="1" applyProtection="1">
      <protection locked="0"/>
    </xf>
    <xf numFmtId="169" fontId="5" fillId="0" borderId="16" xfId="1" applyNumberFormat="1" applyFont="1" applyFill="1" applyBorder="1" applyProtection="1"/>
    <xf numFmtId="169" fontId="5" fillId="0" borderId="16" xfId="1" applyNumberFormat="1" applyFont="1" applyBorder="1" applyProtection="1"/>
    <xf numFmtId="169" fontId="5" fillId="3" borderId="16" xfId="1" applyNumberFormat="1" applyFont="1" applyFill="1" applyBorder="1" applyProtection="1">
      <protection locked="0"/>
    </xf>
    <xf numFmtId="169" fontId="5" fillId="0" borderId="20" xfId="1" applyNumberFormat="1" applyFont="1" applyBorder="1" applyProtection="1"/>
    <xf numFmtId="169" fontId="5" fillId="0" borderId="17" xfId="1" applyNumberFormat="1" applyFont="1" applyBorder="1" applyProtection="1"/>
    <xf numFmtId="169" fontId="5" fillId="0" borderId="13" xfId="1" applyNumberFormat="1" applyFont="1" applyBorder="1" applyProtection="1"/>
    <xf numFmtId="169" fontId="5" fillId="3" borderId="26" xfId="1" applyNumberFormat="1" applyFont="1" applyFill="1" applyBorder="1" applyProtection="1">
      <protection locked="0"/>
    </xf>
    <xf numFmtId="169" fontId="5" fillId="0" borderId="26" xfId="1" applyNumberFormat="1" applyFont="1" applyBorder="1" applyProtection="1"/>
    <xf numFmtId="169" fontId="5" fillId="0" borderId="26" xfId="1" applyNumberFormat="1" applyFont="1" applyFill="1" applyBorder="1" applyProtection="1"/>
    <xf numFmtId="169" fontId="5" fillId="2" borderId="26" xfId="1" applyNumberFormat="1" applyFont="1" applyFill="1" applyBorder="1" applyProtection="1"/>
    <xf numFmtId="169" fontId="5" fillId="0" borderId="84" xfId="1" applyNumberFormat="1" applyFont="1" applyBorder="1" applyProtection="1"/>
    <xf numFmtId="169" fontId="5" fillId="3" borderId="84" xfId="1" applyNumberFormat="1" applyFont="1" applyFill="1" applyBorder="1" applyProtection="1">
      <protection locked="0"/>
    </xf>
    <xf numFmtId="169" fontId="5" fillId="0" borderId="84" xfId="1" applyNumberFormat="1" applyFont="1" applyFill="1" applyBorder="1" applyProtection="1"/>
    <xf numFmtId="169" fontId="5" fillId="0" borderId="87" xfId="1" applyNumberFormat="1" applyFont="1" applyBorder="1" applyProtection="1"/>
    <xf numFmtId="169" fontId="5" fillId="0" borderId="92" xfId="1" applyNumberFormat="1" applyFont="1" applyBorder="1" applyProtection="1"/>
    <xf numFmtId="169" fontId="5" fillId="3" borderId="20" xfId="1" applyNumberFormat="1" applyFont="1" applyFill="1" applyBorder="1" applyProtection="1">
      <protection locked="0"/>
    </xf>
    <xf numFmtId="169" fontId="5" fillId="3" borderId="14" xfId="1" applyNumberFormat="1" applyFont="1" applyFill="1" applyBorder="1" applyProtection="1">
      <protection locked="0"/>
    </xf>
    <xf numFmtId="169" fontId="5" fillId="3" borderId="118" xfId="1" applyNumberFormat="1" applyFont="1" applyFill="1" applyBorder="1" applyProtection="1">
      <protection locked="0"/>
    </xf>
    <xf numFmtId="169" fontId="5" fillId="0" borderId="92" xfId="1" applyNumberFormat="1" applyFont="1" applyFill="1" applyBorder="1" applyProtection="1"/>
    <xf numFmtId="169" fontId="5" fillId="3" borderId="17" xfId="1" applyNumberFormat="1" applyFont="1" applyFill="1" applyBorder="1" applyProtection="1">
      <protection locked="0"/>
    </xf>
    <xf numFmtId="169" fontId="5" fillId="0" borderId="95" xfId="1" applyNumberFormat="1" applyFont="1" applyBorder="1" applyProtection="1"/>
    <xf numFmtId="169" fontId="5" fillId="3" borderId="13" xfId="1" applyNumberFormat="1" applyFont="1" applyFill="1" applyBorder="1" applyProtection="1">
      <protection locked="0"/>
    </xf>
    <xf numFmtId="169" fontId="5" fillId="3" borderId="90" xfId="1" applyNumberFormat="1" applyFont="1" applyFill="1" applyBorder="1" applyProtection="1">
      <protection locked="0"/>
    </xf>
    <xf numFmtId="169" fontId="4" fillId="0" borderId="92" xfId="1" applyNumberFormat="1" applyFont="1" applyBorder="1" applyProtection="1"/>
    <xf numFmtId="169" fontId="5" fillId="0" borderId="98" xfId="1" applyNumberFormat="1" applyFont="1" applyFill="1" applyBorder="1" applyProtection="1"/>
    <xf numFmtId="169" fontId="5" fillId="0" borderId="100" xfId="1" applyNumberFormat="1" applyFont="1" applyFill="1" applyBorder="1" applyProtection="1"/>
    <xf numFmtId="169" fontId="5" fillId="0" borderId="101" xfId="1" applyNumberFormat="1" applyFont="1" applyFill="1" applyBorder="1" applyProtection="1"/>
    <xf numFmtId="0" fontId="5" fillId="0" borderId="0" xfId="0" applyFont="1"/>
    <xf numFmtId="0" fontId="19" fillId="0" borderId="0" xfId="0" applyFont="1" applyAlignment="1" applyProtection="1"/>
    <xf numFmtId="167" fontId="5" fillId="0" borderId="0" xfId="0" applyNumberFormat="1" applyFont="1" applyFill="1" applyBorder="1" applyProtection="1"/>
    <xf numFmtId="167" fontId="5" fillId="0" borderId="0" xfId="0" applyNumberFormat="1" applyFont="1" applyBorder="1" applyProtection="1"/>
    <xf numFmtId="172" fontId="5" fillId="0" borderId="4" xfId="2" applyNumberFormat="1" applyFont="1" applyFill="1" applyBorder="1" applyAlignment="1" applyProtection="1">
      <alignment wrapText="1"/>
    </xf>
    <xf numFmtId="172" fontId="4" fillId="0" borderId="4" xfId="2" applyNumberFormat="1" applyFont="1" applyBorder="1" applyAlignment="1" applyProtection="1">
      <alignment wrapText="1"/>
    </xf>
    <xf numFmtId="172" fontId="5" fillId="0" borderId="73" xfId="2" applyNumberFormat="1" applyFont="1" applyFill="1" applyBorder="1" applyProtection="1"/>
    <xf numFmtId="172" fontId="5" fillId="0" borderId="71" xfId="2" applyNumberFormat="1" applyFont="1" applyFill="1" applyBorder="1" applyProtection="1"/>
    <xf numFmtId="172" fontId="5" fillId="0" borderId="74" xfId="2" applyNumberFormat="1" applyFont="1" applyFill="1" applyBorder="1" applyProtection="1"/>
    <xf numFmtId="172" fontId="5" fillId="0" borderId="75" xfId="2" applyNumberFormat="1" applyFont="1" applyFill="1" applyBorder="1" applyProtection="1"/>
    <xf numFmtId="172" fontId="5" fillId="0" borderId="76" xfId="2" applyNumberFormat="1" applyFont="1" applyFill="1" applyBorder="1" applyProtection="1"/>
    <xf numFmtId="172" fontId="5" fillId="0" borderId="9" xfId="2" applyNumberFormat="1" applyFont="1" applyFill="1" applyBorder="1" applyProtection="1"/>
    <xf numFmtId="172" fontId="5" fillId="0" borderId="10" xfId="2" applyNumberFormat="1" applyFont="1" applyFill="1" applyBorder="1" applyProtection="1"/>
    <xf numFmtId="172" fontId="5" fillId="0" borderId="12" xfId="2" applyNumberFormat="1" applyFont="1" applyFill="1" applyBorder="1" applyProtection="1"/>
    <xf numFmtId="172" fontId="4" fillId="0" borderId="11" xfId="2" applyNumberFormat="1" applyFont="1" applyBorder="1" applyProtection="1"/>
    <xf numFmtId="172" fontId="4" fillId="0" borderId="43" xfId="2" applyNumberFormat="1" applyFont="1" applyBorder="1" applyProtection="1"/>
    <xf numFmtId="0" fontId="12" fillId="0" borderId="0" xfId="0" applyFont="1" applyFill="1" applyBorder="1" applyAlignment="1" applyProtection="1">
      <alignment horizontal="center" wrapText="1"/>
    </xf>
    <xf numFmtId="37" fontId="11" fillId="0" borderId="0" xfId="3" applyFont="1" applyAlignment="1" applyProtection="1">
      <alignment vertical="center"/>
    </xf>
    <xf numFmtId="37" fontId="11" fillId="0" borderId="0" xfId="3" quotePrefix="1" applyFont="1" applyAlignment="1" applyProtection="1">
      <alignment vertical="center"/>
    </xf>
    <xf numFmtId="37" fontId="5" fillId="0" borderId="0" xfId="3" applyFont="1" applyAlignment="1" applyProtection="1">
      <alignment vertical="center"/>
    </xf>
    <xf numFmtId="37" fontId="33" fillId="0" borderId="0" xfId="3" applyFont="1" applyAlignment="1" applyProtection="1">
      <alignment vertical="center"/>
    </xf>
    <xf numFmtId="37" fontId="33" fillId="0" borderId="0" xfId="3" applyFont="1" applyProtection="1"/>
    <xf numFmtId="37" fontId="33" fillId="0" borderId="0" xfId="3" applyFont="1" applyBorder="1" applyAlignment="1" applyProtection="1">
      <alignment vertical="center"/>
    </xf>
    <xf numFmtId="0" fontId="5" fillId="2" borderId="33" xfId="0" applyFont="1" applyFill="1" applyBorder="1" applyAlignment="1" applyProtection="1">
      <alignment vertical="center"/>
    </xf>
    <xf numFmtId="0" fontId="5" fillId="4" borderId="29" xfId="0" applyFont="1" applyFill="1" applyBorder="1" applyAlignment="1" applyProtection="1">
      <alignment vertical="center"/>
    </xf>
    <xf numFmtId="39" fontId="7" fillId="0" borderId="0" xfId="3" applyNumberFormat="1" applyFont="1" applyFill="1" applyBorder="1" applyAlignment="1" applyProtection="1">
      <alignment horizontal="right"/>
    </xf>
    <xf numFmtId="37" fontId="7" fillId="0" borderId="0" xfId="3" applyFont="1" applyFill="1" applyProtection="1"/>
    <xf numFmtId="37" fontId="5" fillId="0" borderId="0" xfId="3" applyFont="1" applyFill="1" applyProtection="1"/>
    <xf numFmtId="0" fontId="5" fillId="0" borderId="59" xfId="0" applyFont="1" applyFill="1" applyBorder="1" applyProtection="1"/>
    <xf numFmtId="0" fontId="4" fillId="0" borderId="0" xfId="0" applyFont="1" applyAlignment="1" applyProtection="1"/>
    <xf numFmtId="169" fontId="5" fillId="3" borderId="65" xfId="1" applyNumberFormat="1" applyFont="1" applyFill="1" applyBorder="1" applyProtection="1">
      <protection locked="0"/>
    </xf>
    <xf numFmtId="169" fontId="5" fillId="3" borderId="130" xfId="1" applyNumberFormat="1" applyFont="1" applyFill="1" applyBorder="1" applyProtection="1">
      <protection locked="0"/>
    </xf>
    <xf numFmtId="0" fontId="5" fillId="0" borderId="129" xfId="0" applyFont="1" applyBorder="1" applyProtection="1"/>
    <xf numFmtId="0" fontId="5" fillId="0" borderId="132" xfId="0" applyFont="1" applyBorder="1" applyProtection="1"/>
    <xf numFmtId="0" fontId="5" fillId="0" borderId="130" xfId="0" applyFont="1" applyBorder="1" applyProtection="1"/>
    <xf numFmtId="0" fontId="5" fillId="0" borderId="121" xfId="0" applyFont="1" applyBorder="1" applyProtection="1"/>
    <xf numFmtId="0" fontId="5" fillId="0" borderId="59" xfId="0" applyFont="1" applyBorder="1" applyProtection="1"/>
    <xf numFmtId="0" fontId="5" fillId="0" borderId="5" xfId="0" applyFont="1" applyBorder="1" applyProtection="1"/>
    <xf numFmtId="169" fontId="5" fillId="3" borderId="67" xfId="1" applyNumberFormat="1" applyFont="1" applyFill="1" applyBorder="1" applyProtection="1">
      <protection locked="0"/>
    </xf>
    <xf numFmtId="169" fontId="5" fillId="3" borderId="5" xfId="1" applyNumberFormat="1" applyFont="1" applyFill="1" applyBorder="1" applyProtection="1">
      <protection locked="0"/>
    </xf>
    <xf numFmtId="0" fontId="5" fillId="0" borderId="133" xfId="0" applyFont="1" applyBorder="1" applyProtection="1"/>
    <xf numFmtId="0" fontId="5" fillId="0" borderId="128" xfId="0" applyFont="1" applyBorder="1" applyProtection="1"/>
    <xf numFmtId="0" fontId="5" fillId="0" borderId="120" xfId="0" applyFont="1" applyBorder="1" applyProtection="1"/>
    <xf numFmtId="169" fontId="5" fillId="3" borderId="127" xfId="1" applyNumberFormat="1" applyFont="1" applyFill="1" applyBorder="1" applyProtection="1">
      <protection locked="0"/>
    </xf>
    <xf numFmtId="169" fontId="5" fillId="3" borderId="120" xfId="1" applyNumberFormat="1" applyFont="1" applyFill="1" applyBorder="1" applyProtection="1">
      <protection locked="0"/>
    </xf>
    <xf numFmtId="0" fontId="17" fillId="0" borderId="78" xfId="0" applyFont="1" applyBorder="1" applyAlignment="1" applyProtection="1">
      <alignment horizontal="left" wrapText="1"/>
    </xf>
    <xf numFmtId="0" fontId="17" fillId="0" borderId="7" xfId="0" applyFont="1" applyBorder="1" applyAlignment="1" applyProtection="1">
      <alignment horizontal="left" wrapText="1"/>
    </xf>
    <xf numFmtId="38" fontId="17" fillId="0" borderId="7" xfId="0" applyNumberFormat="1" applyFont="1" applyFill="1" applyBorder="1" applyAlignment="1" applyProtection="1">
      <alignment horizontal="center" wrapText="1"/>
    </xf>
    <xf numFmtId="0" fontId="5" fillId="0" borderId="0" xfId="0" applyFont="1" applyProtection="1"/>
    <xf numFmtId="0" fontId="5" fillId="3" borderId="67" xfId="0" applyFont="1" applyFill="1" applyBorder="1" applyProtection="1">
      <protection locked="0"/>
    </xf>
    <xf numFmtId="0" fontId="5" fillId="3" borderId="5" xfId="0" applyFont="1" applyFill="1" applyBorder="1" applyProtection="1">
      <protection locked="0"/>
    </xf>
    <xf numFmtId="0" fontId="4" fillId="0" borderId="0" xfId="0" applyFont="1" applyAlignment="1" applyProtection="1">
      <alignment horizontal="center"/>
    </xf>
    <xf numFmtId="0" fontId="5" fillId="3" borderId="67" xfId="0" applyFont="1" applyFill="1" applyBorder="1" applyAlignment="1" applyProtection="1">
      <alignment horizontal="left"/>
      <protection locked="0"/>
    </xf>
    <xf numFmtId="0" fontId="5" fillId="3" borderId="59" xfId="0" applyFont="1" applyFill="1" applyBorder="1" applyAlignment="1" applyProtection="1">
      <alignment horizontal="left"/>
      <protection locked="0"/>
    </xf>
    <xf numFmtId="0" fontId="5" fillId="3" borderId="5" xfId="0" applyFont="1" applyFill="1" applyBorder="1" applyAlignment="1" applyProtection="1">
      <alignment horizontal="left"/>
      <protection locked="0"/>
    </xf>
    <xf numFmtId="0" fontId="5" fillId="0" borderId="0" xfId="0" applyFont="1" applyFill="1" applyBorder="1" applyAlignment="1" applyProtection="1">
      <alignment horizontal="left"/>
    </xf>
    <xf numFmtId="0" fontId="5" fillId="0" borderId="126" xfId="0" applyFont="1" applyFill="1" applyBorder="1" applyAlignment="1" applyProtection="1">
      <alignment horizontal="left"/>
    </xf>
    <xf numFmtId="0" fontId="5" fillId="0" borderId="0" xfId="0" applyFont="1" applyFill="1" applyBorder="1" applyAlignment="1" applyProtection="1">
      <alignment vertical="center"/>
    </xf>
    <xf numFmtId="169" fontId="4" fillId="0" borderId="40" xfId="1" applyNumberFormat="1" applyFont="1" applyFill="1" applyBorder="1" applyProtection="1"/>
    <xf numFmtId="169" fontId="4" fillId="0" borderId="36" xfId="1" applyNumberFormat="1" applyFont="1" applyFill="1" applyBorder="1" applyProtection="1"/>
    <xf numFmtId="38" fontId="5" fillId="0" borderId="131" xfId="0" applyNumberFormat="1" applyFont="1" applyBorder="1" applyAlignment="1" applyProtection="1">
      <alignment horizontal="left"/>
    </xf>
    <xf numFmtId="38" fontId="5" fillId="0" borderId="123" xfId="0" applyNumberFormat="1" applyFont="1" applyBorder="1" applyAlignment="1" applyProtection="1">
      <alignment horizontal="left"/>
    </xf>
    <xf numFmtId="169" fontId="5" fillId="0" borderId="66" xfId="1" applyNumberFormat="1" applyFont="1" applyFill="1" applyBorder="1" applyProtection="1"/>
    <xf numFmtId="169" fontId="5" fillId="0" borderId="123" xfId="1" applyNumberFormat="1" applyFont="1" applyFill="1" applyBorder="1" applyProtection="1"/>
    <xf numFmtId="38" fontId="5" fillId="0" borderId="121" xfId="0" applyNumberFormat="1" applyFont="1" applyBorder="1" applyAlignment="1" applyProtection="1">
      <alignment horizontal="left"/>
    </xf>
    <xf numFmtId="38" fontId="5" fillId="0" borderId="5" xfId="0" applyNumberFormat="1" applyFont="1" applyBorder="1" applyAlignment="1" applyProtection="1">
      <alignment horizontal="left"/>
    </xf>
    <xf numFmtId="169" fontId="5" fillId="0" borderId="67" xfId="1" applyNumberFormat="1" applyFont="1" applyFill="1" applyBorder="1" applyProtection="1"/>
    <xf numFmtId="169" fontId="5" fillId="0" borderId="5" xfId="1" applyNumberFormat="1" applyFont="1" applyFill="1" applyBorder="1" applyProtection="1"/>
    <xf numFmtId="38" fontId="5" fillId="0" borderId="133" xfId="0" applyNumberFormat="1" applyFont="1" applyBorder="1" applyAlignment="1" applyProtection="1">
      <alignment horizontal="left"/>
    </xf>
    <xf numFmtId="38" fontId="5" fillId="0" borderId="120" xfId="0" applyNumberFormat="1" applyFont="1" applyBorder="1" applyAlignment="1" applyProtection="1">
      <alignment horizontal="left"/>
    </xf>
    <xf numFmtId="169" fontId="5" fillId="0" borderId="65" xfId="1" applyNumberFormat="1" applyFont="1" applyFill="1" applyBorder="1" applyProtection="1"/>
    <xf numFmtId="169" fontId="5" fillId="0" borderId="130" xfId="1" applyNumberFormat="1" applyFont="1" applyFill="1" applyBorder="1" applyProtection="1"/>
    <xf numFmtId="0" fontId="5" fillId="0" borderId="33" xfId="0" applyFont="1" applyBorder="1" applyProtection="1"/>
    <xf numFmtId="169" fontId="4" fillId="0" borderId="40" xfId="1" applyNumberFormat="1" applyFont="1" applyBorder="1" applyProtection="1"/>
    <xf numFmtId="169" fontId="4" fillId="0" borderId="36" xfId="1" applyNumberFormat="1" applyFont="1" applyBorder="1" applyProtection="1"/>
    <xf numFmtId="169" fontId="5" fillId="3" borderId="60" xfId="1" applyNumberFormat="1" applyFont="1" applyFill="1" applyBorder="1" applyAlignment="1" applyProtection="1">
      <alignment horizontal="right"/>
      <protection locked="0"/>
    </xf>
    <xf numFmtId="169" fontId="5" fillId="3" borderId="4" xfId="1" applyNumberFormat="1" applyFont="1" applyFill="1" applyBorder="1" applyAlignment="1" applyProtection="1">
      <alignment horizontal="right"/>
      <protection locked="0"/>
    </xf>
    <xf numFmtId="169" fontId="5" fillId="3" borderId="43" xfId="1" applyNumberFormat="1" applyFont="1" applyFill="1" applyBorder="1" applyAlignment="1" applyProtection="1">
      <alignment horizontal="right"/>
      <protection locked="0"/>
    </xf>
    <xf numFmtId="38" fontId="5" fillId="0" borderId="53" xfId="0" applyNumberFormat="1" applyFont="1" applyBorder="1" applyAlignment="1" applyProtection="1">
      <alignment horizontal="left"/>
    </xf>
    <xf numFmtId="38" fontId="5" fillId="0" borderId="43" xfId="0" applyNumberFormat="1" applyFont="1" applyBorder="1" applyAlignment="1" applyProtection="1">
      <alignment horizontal="left"/>
    </xf>
    <xf numFmtId="38" fontId="5" fillId="0" borderId="52" xfId="0" applyNumberFormat="1" applyFont="1" applyBorder="1" applyAlignment="1" applyProtection="1">
      <alignment horizontal="left"/>
    </xf>
    <xf numFmtId="38" fontId="5" fillId="0" borderId="4" xfId="0" applyNumberFormat="1" applyFont="1" applyBorder="1" applyAlignment="1" applyProtection="1">
      <alignment horizontal="left"/>
    </xf>
    <xf numFmtId="38" fontId="5" fillId="0" borderId="77" xfId="0" applyNumberFormat="1" applyFont="1" applyBorder="1" applyAlignment="1" applyProtection="1">
      <alignment horizontal="left"/>
    </xf>
    <xf numFmtId="38" fontId="5" fillId="0" borderId="60" xfId="0" applyNumberFormat="1" applyFont="1" applyBorder="1" applyAlignment="1" applyProtection="1">
      <alignment horizontal="left"/>
    </xf>
    <xf numFmtId="0" fontId="17" fillId="0" borderId="40" xfId="0" applyFont="1" applyBorder="1" applyProtection="1"/>
    <xf numFmtId="0" fontId="17" fillId="0" borderId="41" xfId="0" applyFont="1" applyBorder="1" applyProtection="1"/>
    <xf numFmtId="0" fontId="17" fillId="0" borderId="122" xfId="0" applyFont="1" applyBorder="1" applyProtection="1"/>
    <xf numFmtId="0" fontId="17" fillId="0" borderId="7" xfId="0" applyFont="1" applyBorder="1" applyAlignment="1" applyProtection="1">
      <alignment horizontal="center" wrapText="1"/>
    </xf>
    <xf numFmtId="0" fontId="17" fillId="0" borderId="7" xfId="0" applyFont="1" applyBorder="1" applyAlignment="1" applyProtection="1">
      <alignment horizontal="center"/>
    </xf>
    <xf numFmtId="0" fontId="5" fillId="0" borderId="121" xfId="0" applyFont="1" applyBorder="1" applyAlignment="1" applyProtection="1">
      <alignment horizontal="left" wrapText="1"/>
    </xf>
    <xf numFmtId="0" fontId="5" fillId="0" borderId="59" xfId="0" applyFont="1" applyBorder="1" applyAlignment="1" applyProtection="1">
      <alignment horizontal="left" wrapText="1"/>
    </xf>
    <xf numFmtId="0" fontId="5" fillId="0" borderId="5" xfId="0" applyFont="1" applyBorder="1" applyAlignment="1" applyProtection="1">
      <alignment horizontal="left" wrapText="1"/>
    </xf>
    <xf numFmtId="169" fontId="5" fillId="3" borderId="66" xfId="1" applyNumberFormat="1" applyFont="1" applyFill="1" applyBorder="1" applyProtection="1">
      <protection locked="0"/>
    </xf>
    <xf numFmtId="169" fontId="5" fillId="3" borderId="123" xfId="1" applyNumberFormat="1" applyFont="1" applyFill="1" applyBorder="1" applyProtection="1">
      <protection locked="0"/>
    </xf>
    <xf numFmtId="0" fontId="5" fillId="0" borderId="124" xfId="0" applyFont="1" applyBorder="1" applyProtection="1"/>
    <xf numFmtId="0" fontId="5" fillId="0" borderId="37" xfId="0" applyFont="1" applyBorder="1" applyProtection="1"/>
    <xf numFmtId="0" fontId="5" fillId="0" borderId="125" xfId="0" applyFont="1" applyBorder="1" applyProtection="1"/>
    <xf numFmtId="0" fontId="5" fillId="3" borderId="127" xfId="0" applyFont="1" applyFill="1" applyBorder="1" applyAlignment="1" applyProtection="1">
      <alignment horizontal="left" wrapText="1"/>
      <protection locked="0"/>
    </xf>
    <xf numFmtId="0" fontId="5" fillId="3" borderId="128" xfId="0" applyFont="1" applyFill="1" applyBorder="1" applyAlignment="1" applyProtection="1">
      <alignment horizontal="left" wrapText="1"/>
      <protection locked="0"/>
    </xf>
    <xf numFmtId="0" fontId="5" fillId="3" borderId="120" xfId="0" applyFont="1" applyFill="1" applyBorder="1" applyAlignment="1" applyProtection="1">
      <alignment horizontal="left" wrapText="1"/>
      <protection locked="0"/>
    </xf>
    <xf numFmtId="0" fontId="5" fillId="3" borderId="119" xfId="0" applyFont="1" applyFill="1" applyBorder="1" applyAlignment="1" applyProtection="1">
      <alignment horizontal="left" wrapText="1"/>
      <protection locked="0"/>
    </xf>
    <xf numFmtId="0" fontId="5" fillId="3" borderId="0" xfId="0" applyFont="1" applyFill="1" applyBorder="1" applyAlignment="1" applyProtection="1">
      <alignment horizontal="left" wrapText="1"/>
      <protection locked="0"/>
    </xf>
    <xf numFmtId="0" fontId="5" fillId="3" borderId="126" xfId="0" applyFont="1" applyFill="1" applyBorder="1" applyAlignment="1" applyProtection="1">
      <alignment horizontal="left" wrapText="1"/>
      <protection locked="0"/>
    </xf>
    <xf numFmtId="0" fontId="5" fillId="3" borderId="6" xfId="0" applyFont="1" applyFill="1" applyBorder="1" applyAlignment="1" applyProtection="1">
      <alignment horizontal="left" wrapText="1"/>
      <protection locked="0"/>
    </xf>
    <xf numFmtId="0" fontId="5" fillId="3" borderId="37" xfId="0" applyFont="1" applyFill="1" applyBorder="1" applyAlignment="1" applyProtection="1">
      <alignment horizontal="left" wrapText="1"/>
      <protection locked="0"/>
    </xf>
    <xf numFmtId="0" fontId="5" fillId="3" borderId="125" xfId="0" applyFont="1" applyFill="1" applyBorder="1" applyAlignment="1" applyProtection="1">
      <alignment horizontal="left" wrapText="1"/>
      <protection locked="0"/>
    </xf>
    <xf numFmtId="0" fontId="16" fillId="0" borderId="0" xfId="0" applyFont="1" applyAlignment="1" applyProtection="1">
      <alignment horizontal="center" wrapText="1"/>
    </xf>
    <xf numFmtId="0" fontId="4" fillId="0" borderId="37" xfId="0" applyFont="1" applyBorder="1" applyProtection="1"/>
    <xf numFmtId="0" fontId="5" fillId="0" borderId="126" xfId="0" applyFont="1" applyBorder="1" applyProtection="1"/>
    <xf numFmtId="0" fontId="5" fillId="3" borderId="44" xfId="0" applyFont="1" applyFill="1" applyBorder="1" applyAlignment="1" applyProtection="1">
      <alignment horizontal="left"/>
      <protection locked="0"/>
    </xf>
    <xf numFmtId="0" fontId="5" fillId="0" borderId="68" xfId="0" applyFont="1" applyBorder="1" applyAlignment="1" applyProtection="1">
      <alignment horizontal="left"/>
    </xf>
    <xf numFmtId="0" fontId="5" fillId="0" borderId="41" xfId="0" applyFont="1" applyBorder="1" applyAlignment="1" applyProtection="1">
      <alignment horizontal="left"/>
    </xf>
    <xf numFmtId="0" fontId="5" fillId="0" borderId="122" xfId="0" applyFont="1" applyBorder="1" applyAlignment="1" applyProtection="1">
      <alignment horizontal="left"/>
    </xf>
    <xf numFmtId="0" fontId="4" fillId="0" borderId="68" xfId="0" applyFont="1" applyBorder="1" applyAlignment="1" applyProtection="1">
      <alignment horizontal="left"/>
    </xf>
    <xf numFmtId="0" fontId="4" fillId="0" borderId="41" xfId="0" applyFont="1" applyBorder="1" applyAlignment="1" applyProtection="1">
      <alignment horizontal="left"/>
    </xf>
    <xf numFmtId="0" fontId="4" fillId="0" borderId="122" xfId="0" applyFont="1" applyBorder="1" applyAlignment="1" applyProtection="1">
      <alignment horizontal="left"/>
    </xf>
    <xf numFmtId="0" fontId="4" fillId="0" borderId="7" xfId="0" applyFont="1" applyBorder="1" applyAlignment="1" applyProtection="1">
      <alignment horizontal="left"/>
    </xf>
    <xf numFmtId="0" fontId="5" fillId="0" borderId="44" xfId="0" applyFont="1" applyBorder="1" applyAlignment="1" applyProtection="1">
      <alignment horizontal="left"/>
    </xf>
    <xf numFmtId="0" fontId="5" fillId="0" borderId="60" xfId="0" applyFont="1" applyBorder="1" applyAlignment="1" applyProtection="1">
      <alignment horizontal="left"/>
    </xf>
    <xf numFmtId="0" fontId="5" fillId="0" borderId="4" xfId="0" applyFont="1" applyBorder="1" applyAlignment="1" applyProtection="1">
      <alignment horizontal="left"/>
    </xf>
    <xf numFmtId="0" fontId="5" fillId="0" borderId="0" xfId="0" applyFont="1" applyAlignment="1" applyProtection="1">
      <alignment wrapText="1"/>
    </xf>
    <xf numFmtId="0" fontId="4" fillId="0" borderId="127" xfId="0" applyFont="1" applyFill="1" applyBorder="1" applyAlignment="1" applyProtection="1">
      <alignment horizontal="left"/>
    </xf>
    <xf numFmtId="0" fontId="4" fillId="0" borderId="128" xfId="0" applyFont="1" applyFill="1" applyBorder="1" applyAlignment="1" applyProtection="1">
      <alignment horizontal="left"/>
    </xf>
    <xf numFmtId="0" fontId="4" fillId="0" borderId="67" xfId="0" applyFont="1" applyFill="1" applyBorder="1" applyAlignment="1" applyProtection="1">
      <alignment horizontal="left"/>
    </xf>
    <xf numFmtId="0" fontId="4" fillId="0" borderId="59" xfId="0" applyFont="1" applyFill="1" applyBorder="1" applyAlignment="1" applyProtection="1">
      <alignment horizontal="left"/>
    </xf>
    <xf numFmtId="0" fontId="5" fillId="0" borderId="40" xfId="0" applyFont="1" applyFill="1" applyBorder="1" applyAlignment="1" applyProtection="1">
      <alignment horizontal="right"/>
    </xf>
    <xf numFmtId="0" fontId="5" fillId="0" borderId="41" xfId="0" applyFont="1" applyFill="1" applyBorder="1" applyAlignment="1" applyProtection="1">
      <alignment horizontal="right"/>
    </xf>
    <xf numFmtId="0" fontId="5" fillId="0" borderId="43" xfId="0" applyFont="1" applyBorder="1" applyAlignment="1" applyProtection="1">
      <alignment horizontal="left"/>
    </xf>
    <xf numFmtId="0" fontId="4" fillId="0" borderId="135" xfId="0" applyFont="1" applyBorder="1" applyAlignment="1" applyProtection="1">
      <alignment horizontal="left"/>
    </xf>
    <xf numFmtId="0" fontId="4" fillId="0" borderId="2" xfId="0" applyFont="1" applyBorder="1" applyAlignment="1" applyProtection="1">
      <alignment horizontal="left"/>
    </xf>
    <xf numFmtId="0" fontId="4" fillId="0" borderId="104" xfId="0" applyFont="1" applyBorder="1" applyAlignment="1" applyProtection="1">
      <alignment horizontal="left"/>
    </xf>
    <xf numFmtId="0" fontId="5" fillId="3" borderId="43" xfId="0" applyFont="1" applyFill="1" applyBorder="1" applyAlignment="1" applyProtection="1">
      <alignment horizontal="left"/>
      <protection locked="0"/>
    </xf>
    <xf numFmtId="0" fontId="16" fillId="0" borderId="0" xfId="0" applyFont="1" applyAlignment="1" applyProtection="1">
      <alignment horizontal="center"/>
    </xf>
    <xf numFmtId="0" fontId="4" fillId="4" borderId="136" xfId="0" applyFont="1" applyFill="1" applyBorder="1" applyAlignment="1" applyProtection="1">
      <alignment horizontal="center" wrapText="1"/>
    </xf>
    <xf numFmtId="0" fontId="4" fillId="4" borderId="119" xfId="0" applyFont="1" applyFill="1" applyBorder="1" applyAlignment="1" applyProtection="1">
      <alignment horizontal="center" wrapText="1"/>
    </xf>
    <xf numFmtId="0" fontId="4" fillId="4" borderId="135" xfId="0" applyFont="1" applyFill="1" applyBorder="1" applyAlignment="1" applyProtection="1">
      <alignment horizontal="center" wrapText="1"/>
    </xf>
    <xf numFmtId="0" fontId="4" fillId="4" borderId="30" xfId="0" applyFont="1" applyFill="1" applyBorder="1" applyAlignment="1" applyProtection="1">
      <alignment horizontal="center" wrapText="1"/>
    </xf>
    <xf numFmtId="0" fontId="4" fillId="4" borderId="0" xfId="0" applyFont="1" applyFill="1" applyBorder="1" applyAlignment="1" applyProtection="1">
      <alignment horizontal="center" wrapText="1"/>
    </xf>
    <xf numFmtId="0" fontId="4" fillId="4" borderId="2" xfId="0" applyFont="1" applyFill="1" applyBorder="1" applyAlignment="1" applyProtection="1">
      <alignment horizontal="center" wrapText="1"/>
    </xf>
    <xf numFmtId="0" fontId="5" fillId="0" borderId="4" xfId="0" applyFont="1" applyFill="1" applyBorder="1" applyAlignment="1" applyProtection="1">
      <alignment horizontal="left"/>
    </xf>
    <xf numFmtId="0" fontId="5" fillId="0" borderId="67" xfId="0" applyFont="1" applyFill="1" applyBorder="1" applyAlignment="1" applyProtection="1">
      <alignment horizontal="left"/>
    </xf>
    <xf numFmtId="0" fontId="5" fillId="0" borderId="59" xfId="0" applyFont="1" applyFill="1" applyBorder="1" applyAlignment="1" applyProtection="1">
      <alignment horizontal="left"/>
    </xf>
    <xf numFmtId="0" fontId="5" fillId="0" borderId="5" xfId="0" applyFont="1" applyFill="1" applyBorder="1" applyAlignment="1" applyProtection="1">
      <alignment horizontal="left"/>
    </xf>
    <xf numFmtId="0" fontId="4" fillId="0" borderId="0" xfId="0" applyFont="1" applyProtection="1"/>
    <xf numFmtId="0" fontId="4" fillId="0" borderId="126" xfId="0" applyFont="1" applyBorder="1" applyProtection="1"/>
    <xf numFmtId="0" fontId="4" fillId="0" borderId="68" xfId="0" applyFont="1" applyFill="1" applyBorder="1" applyAlignment="1" applyProtection="1">
      <alignment horizontal="left"/>
    </xf>
    <xf numFmtId="0" fontId="4" fillId="0" borderId="41" xfId="0" applyFont="1" applyFill="1" applyBorder="1" applyAlignment="1" applyProtection="1">
      <alignment horizontal="left"/>
    </xf>
    <xf numFmtId="0" fontId="4" fillId="0" borderId="122" xfId="0" applyFont="1" applyFill="1" applyBorder="1" applyAlignment="1" applyProtection="1">
      <alignment horizontal="left"/>
    </xf>
    <xf numFmtId="0" fontId="4" fillId="5" borderId="67" xfId="0" applyFont="1" applyFill="1" applyBorder="1" applyProtection="1"/>
    <xf numFmtId="0" fontId="4" fillId="5" borderId="59" xfId="0" applyFont="1" applyFill="1" applyBorder="1" applyProtection="1"/>
    <xf numFmtId="0" fontId="4" fillId="5" borderId="5" xfId="0" applyFont="1" applyFill="1" applyBorder="1" applyProtection="1"/>
    <xf numFmtId="0" fontId="4" fillId="0" borderId="42" xfId="0" applyFont="1" applyBorder="1" applyAlignment="1" applyProtection="1">
      <alignment horizontal="left"/>
    </xf>
    <xf numFmtId="0" fontId="4" fillId="0" borderId="66" xfId="0" applyFont="1" applyBorder="1" applyAlignment="1" applyProtection="1">
      <alignment horizontal="center"/>
    </xf>
    <xf numFmtId="0" fontId="4" fillId="0" borderId="134" xfId="0" applyFont="1" applyBorder="1" applyAlignment="1" applyProtection="1">
      <alignment horizontal="center"/>
    </xf>
    <xf numFmtId="0" fontId="4" fillId="0" borderId="123" xfId="0" applyFont="1" applyBorder="1" applyAlignment="1" applyProtection="1">
      <alignment horizontal="center"/>
    </xf>
    <xf numFmtId="0" fontId="6" fillId="0" borderId="0" xfId="0" applyFont="1" applyBorder="1" applyAlignment="1" applyProtection="1">
      <alignment horizontal="left"/>
    </xf>
    <xf numFmtId="0" fontId="5" fillId="0" borderId="119" xfId="0" applyFont="1" applyBorder="1" applyAlignment="1" applyProtection="1">
      <alignment horizontal="left"/>
    </xf>
    <xf numFmtId="0" fontId="5" fillId="0" borderId="0" xfId="0" applyFont="1" applyBorder="1" applyAlignment="1" applyProtection="1">
      <alignment horizontal="left"/>
    </xf>
    <xf numFmtId="0" fontId="5" fillId="0" borderId="127" xfId="0" applyFont="1" applyBorder="1" applyAlignment="1" applyProtection="1">
      <alignment horizontal="left"/>
    </xf>
    <xf numFmtId="0" fontId="5" fillId="0" borderId="128" xfId="0" applyFont="1" applyBorder="1" applyAlignment="1" applyProtection="1">
      <alignment horizontal="left"/>
    </xf>
    <xf numFmtId="0" fontId="5" fillId="0" borderId="128" xfId="0" applyFont="1" applyFill="1" applyBorder="1" applyAlignment="1" applyProtection="1">
      <alignment horizontal="left"/>
    </xf>
    <xf numFmtId="49" fontId="5" fillId="3" borderId="67" xfId="0" applyNumberFormat="1" applyFont="1" applyFill="1" applyBorder="1" applyAlignment="1" applyProtection="1">
      <alignment horizontal="left"/>
      <protection locked="0"/>
    </xf>
    <xf numFmtId="49" fontId="5" fillId="3" borderId="59" xfId="0" applyNumberFormat="1" applyFont="1" applyFill="1" applyBorder="1" applyAlignment="1" applyProtection="1">
      <alignment horizontal="left"/>
      <protection locked="0"/>
    </xf>
    <xf numFmtId="49" fontId="5" fillId="3" borderId="5" xfId="0" applyNumberFormat="1" applyFont="1" applyFill="1" applyBorder="1" applyAlignment="1" applyProtection="1">
      <alignment horizontal="left"/>
      <protection locked="0"/>
    </xf>
    <xf numFmtId="0" fontId="5" fillId="0" borderId="67" xfId="0" applyFont="1" applyBorder="1" applyProtection="1"/>
    <xf numFmtId="0" fontId="18" fillId="0" borderId="119" xfId="0" applyFont="1" applyFill="1" applyBorder="1" applyAlignment="1" applyProtection="1">
      <alignment horizontal="left"/>
    </xf>
    <xf numFmtId="0" fontId="18" fillId="0" borderId="0" xfId="0" applyFont="1" applyFill="1" applyBorder="1" applyAlignment="1" applyProtection="1">
      <alignment horizontal="left"/>
    </xf>
    <xf numFmtId="0" fontId="11" fillId="0" borderId="0" xfId="0" applyFont="1" applyBorder="1" applyAlignment="1" applyProtection="1">
      <alignment vertical="center" wrapText="1"/>
    </xf>
    <xf numFmtId="0" fontId="5" fillId="0" borderId="127" xfId="0" applyFont="1" applyBorder="1" applyProtection="1"/>
    <xf numFmtId="0" fontId="14" fillId="0" borderId="6" xfId="0" applyFont="1" applyBorder="1" applyProtection="1"/>
    <xf numFmtId="0" fontId="14" fillId="0" borderId="37" xfId="0" applyFont="1" applyBorder="1" applyProtection="1"/>
    <xf numFmtId="0" fontId="14" fillId="0" borderId="125" xfId="0" applyFont="1" applyBorder="1" applyProtection="1"/>
    <xf numFmtId="0" fontId="5" fillId="0" borderId="119" xfId="0" applyFont="1" applyBorder="1" applyProtection="1"/>
    <xf numFmtId="0" fontId="5" fillId="0" borderId="0" xfId="0" applyFont="1" applyBorder="1" applyProtection="1"/>
    <xf numFmtId="0" fontId="6" fillId="0" borderId="0" xfId="0" applyFont="1" applyFill="1" applyBorder="1" applyAlignment="1" applyProtection="1">
      <alignment horizontal="left" vertical="center" wrapText="1"/>
    </xf>
    <xf numFmtId="167" fontId="6" fillId="0" borderId="0" xfId="0" applyNumberFormat="1" applyFont="1" applyFill="1" applyBorder="1" applyAlignment="1" applyProtection="1">
      <alignment horizontal="left" vertical="center" wrapText="1"/>
    </xf>
    <xf numFmtId="0" fontId="5" fillId="0" borderId="0" xfId="0" applyFont="1" applyAlignment="1" applyProtection="1">
      <alignment horizontal="center"/>
    </xf>
    <xf numFmtId="0" fontId="5" fillId="0" borderId="67" xfId="0" applyNumberFormat="1" applyFont="1" applyFill="1" applyBorder="1" applyAlignment="1" applyProtection="1">
      <alignment horizontal="left"/>
    </xf>
    <xf numFmtId="0" fontId="5" fillId="0" borderId="59" xfId="0" applyNumberFormat="1" applyFont="1" applyFill="1" applyBorder="1" applyAlignment="1" applyProtection="1">
      <alignment horizontal="left"/>
    </xf>
    <xf numFmtId="0" fontId="5" fillId="0" borderId="5" xfId="0" applyNumberFormat="1" applyFont="1" applyFill="1" applyBorder="1" applyAlignment="1" applyProtection="1">
      <alignment horizontal="left"/>
    </xf>
    <xf numFmtId="0" fontId="5" fillId="4" borderId="67" xfId="0" applyFont="1" applyFill="1" applyBorder="1" applyAlignment="1" applyProtection="1">
      <alignment wrapText="1"/>
    </xf>
    <xf numFmtId="0" fontId="5" fillId="4" borderId="59" xfId="0" applyFont="1" applyFill="1" applyBorder="1" applyAlignment="1" applyProtection="1">
      <alignment wrapText="1"/>
    </xf>
    <xf numFmtId="0" fontId="5" fillId="4" borderId="5" xfId="0" applyFont="1" applyFill="1" applyBorder="1" applyAlignment="1" applyProtection="1">
      <alignment wrapText="1"/>
    </xf>
    <xf numFmtId="37" fontId="4" fillId="0" borderId="41" xfId="3" applyNumberFormat="1" applyFont="1" applyFill="1" applyBorder="1" applyAlignment="1" applyProtection="1">
      <alignment horizontal="left" vertical="top"/>
    </xf>
    <xf numFmtId="0" fontId="29" fillId="0" borderId="29" xfId="0" applyFont="1" applyBorder="1" applyAlignment="1" applyProtection="1">
      <alignment vertical="center" wrapText="1"/>
    </xf>
    <xf numFmtId="0" fontId="29" fillId="0" borderId="31" xfId="0" applyFont="1" applyBorder="1" applyAlignment="1" applyProtection="1">
      <alignment vertical="center" wrapText="1"/>
    </xf>
    <xf numFmtId="0" fontId="29" fillId="0" borderId="32" xfId="0" applyFont="1" applyBorder="1" applyAlignment="1" applyProtection="1">
      <alignment vertical="center" wrapText="1"/>
    </xf>
    <xf numFmtId="0" fontId="29" fillId="0" borderId="33" xfId="0" applyFont="1" applyBorder="1" applyAlignment="1" applyProtection="1">
      <alignment vertical="center" wrapText="1"/>
    </xf>
    <xf numFmtId="0" fontId="29" fillId="0" borderId="27" xfId="0" applyFont="1" applyBorder="1" applyAlignment="1" applyProtection="1">
      <alignment vertical="center" wrapText="1"/>
    </xf>
    <xf numFmtId="0" fontId="29" fillId="0" borderId="28" xfId="0" applyFont="1" applyBorder="1" applyAlignment="1" applyProtection="1">
      <alignment vertical="center" wrapText="1"/>
    </xf>
    <xf numFmtId="0" fontId="29" fillId="0" borderId="60" xfId="0" applyFont="1" applyBorder="1" applyAlignment="1" applyProtection="1">
      <alignment vertical="center" wrapText="1"/>
    </xf>
    <xf numFmtId="0" fontId="29" fillId="0" borderId="9" xfId="0" applyFont="1" applyBorder="1" applyAlignment="1" applyProtection="1">
      <alignment vertical="center" wrapText="1"/>
    </xf>
    <xf numFmtId="0" fontId="29" fillId="0" borderId="43" xfId="0" applyFont="1" applyBorder="1" applyAlignment="1" applyProtection="1">
      <alignment vertical="center" wrapText="1"/>
    </xf>
    <xf numFmtId="0" fontId="29" fillId="0" borderId="11" xfId="0" applyFont="1" applyBorder="1" applyAlignment="1" applyProtection="1">
      <alignment vertical="center" wrapText="1"/>
    </xf>
    <xf numFmtId="37" fontId="5" fillId="0" borderId="41" xfId="3" applyNumberFormat="1" applyFont="1" applyFill="1" applyBorder="1" applyAlignment="1" applyProtection="1">
      <alignment horizontal="left" vertical="top"/>
    </xf>
    <xf numFmtId="37" fontId="5" fillId="0" borderId="32" xfId="3" applyNumberFormat="1" applyFont="1" applyFill="1" applyBorder="1" applyAlignment="1" applyProtection="1">
      <alignment horizontal="center" vertical="center" wrapText="1"/>
    </xf>
    <xf numFmtId="37" fontId="5" fillId="0" borderId="33" xfId="3" applyNumberFormat="1" applyFont="1" applyFill="1" applyBorder="1" applyAlignment="1" applyProtection="1">
      <alignment horizontal="center" vertical="center" wrapText="1"/>
    </xf>
    <xf numFmtId="37" fontId="5" fillId="0" borderId="27" xfId="3" applyNumberFormat="1" applyFont="1" applyFill="1" applyBorder="1" applyAlignment="1" applyProtection="1">
      <alignment horizontal="center" vertical="center" wrapText="1"/>
    </xf>
    <xf numFmtId="37" fontId="5" fillId="0" borderId="28" xfId="3" applyNumberFormat="1" applyFont="1" applyFill="1" applyBorder="1" applyAlignment="1" applyProtection="1">
      <alignment horizontal="center" vertical="center" wrapText="1"/>
    </xf>
    <xf numFmtId="9" fontId="6" fillId="0" borderId="38" xfId="4" applyFont="1" applyFill="1" applyBorder="1" applyAlignment="1" applyProtection="1">
      <alignment horizontal="center" vertical="center"/>
    </xf>
    <xf numFmtId="9" fontId="6" fillId="0" borderId="35" xfId="4" applyFont="1" applyFill="1" applyBorder="1" applyAlignment="1" applyProtection="1">
      <alignment horizontal="center" vertical="center"/>
    </xf>
    <xf numFmtId="9" fontId="6" fillId="0" borderId="39" xfId="4" applyFont="1" applyFill="1" applyBorder="1" applyAlignment="1" applyProtection="1">
      <alignment horizontal="center" vertical="center"/>
    </xf>
    <xf numFmtId="9" fontId="25" fillId="0" borderId="38" xfId="4" applyFont="1" applyFill="1" applyBorder="1" applyAlignment="1" applyProtection="1">
      <alignment horizontal="center" vertical="center"/>
    </xf>
    <xf numFmtId="9" fontId="25" fillId="0" borderId="35" xfId="4" applyFont="1" applyFill="1" applyBorder="1" applyAlignment="1" applyProtection="1">
      <alignment horizontal="center" vertical="center"/>
    </xf>
    <xf numFmtId="9" fontId="25" fillId="0" borderId="39" xfId="4" applyFont="1" applyFill="1" applyBorder="1" applyAlignment="1" applyProtection="1">
      <alignment horizontal="center" vertical="center"/>
    </xf>
    <xf numFmtId="37" fontId="26" fillId="2" borderId="136" xfId="3" applyNumberFormat="1" applyFont="1" applyFill="1" applyBorder="1" applyAlignment="1" applyProtection="1">
      <alignment vertical="center"/>
    </xf>
    <xf numFmtId="37" fontId="26" fillId="2" borderId="30" xfId="3" applyNumberFormat="1" applyFont="1" applyFill="1" applyBorder="1" applyAlignment="1" applyProtection="1">
      <alignment vertical="center"/>
    </xf>
    <xf numFmtId="37" fontId="26" fillId="2" borderId="48" xfId="3" applyNumberFormat="1" applyFont="1" applyFill="1" applyBorder="1" applyAlignment="1" applyProtection="1">
      <alignment vertical="center"/>
    </xf>
    <xf numFmtId="37" fontId="5" fillId="4" borderId="29" xfId="3" applyNumberFormat="1" applyFont="1" applyFill="1" applyBorder="1" applyAlignment="1" applyProtection="1">
      <alignment horizontal="center" vertical="center"/>
    </xf>
    <xf numFmtId="37" fontId="5" fillId="4" borderId="32" xfId="3" applyNumberFormat="1" applyFont="1" applyFill="1" applyBorder="1" applyAlignment="1" applyProtection="1">
      <alignment horizontal="center" vertical="center"/>
    </xf>
    <xf numFmtId="37" fontId="5" fillId="4" borderId="27" xfId="3" applyNumberFormat="1" applyFont="1" applyFill="1" applyBorder="1" applyAlignment="1" applyProtection="1">
      <alignment horizontal="center" vertical="center"/>
    </xf>
    <xf numFmtId="0" fontId="5" fillId="4" borderId="30" xfId="0" applyFont="1" applyFill="1" applyBorder="1" applyAlignment="1" applyProtection="1">
      <alignment vertical="center"/>
    </xf>
    <xf numFmtId="0" fontId="5" fillId="4" borderId="2" xfId="0" applyFont="1" applyFill="1" applyBorder="1" applyAlignment="1" applyProtection="1">
      <alignment vertical="center"/>
    </xf>
    <xf numFmtId="37" fontId="5" fillId="4" borderId="30" xfId="3" applyNumberFormat="1" applyFont="1" applyFill="1" applyBorder="1" applyAlignment="1" applyProtection="1">
      <alignment horizontal="center" vertical="center"/>
    </xf>
    <xf numFmtId="37" fontId="5" fillId="4" borderId="31" xfId="3" applyNumberFormat="1" applyFont="1" applyFill="1" applyBorder="1" applyAlignment="1" applyProtection="1">
      <alignment horizontal="center" vertical="center"/>
    </xf>
    <xf numFmtId="37" fontId="5" fillId="4" borderId="0" xfId="3" applyNumberFormat="1" applyFont="1" applyFill="1" applyBorder="1" applyAlignment="1" applyProtection="1">
      <alignment horizontal="center" vertical="center"/>
    </xf>
    <xf numFmtId="37" fontId="5" fillId="4" borderId="33" xfId="3" applyNumberFormat="1" applyFont="1" applyFill="1" applyBorder="1" applyAlignment="1" applyProtection="1">
      <alignment horizontal="center" vertical="center"/>
    </xf>
    <xf numFmtId="37" fontId="5" fillId="4" borderId="2" xfId="3" applyNumberFormat="1" applyFont="1" applyFill="1" applyBorder="1" applyAlignment="1" applyProtection="1">
      <alignment horizontal="center" vertical="center"/>
    </xf>
    <xf numFmtId="37" fontId="5" fillId="4" borderId="28" xfId="3" applyNumberFormat="1" applyFont="1" applyFill="1" applyBorder="1" applyAlignment="1" applyProtection="1">
      <alignment horizontal="center" vertical="center"/>
    </xf>
    <xf numFmtId="9" fontId="24" fillId="0" borderId="38" xfId="4" applyFont="1" applyFill="1" applyBorder="1" applyAlignment="1" applyProtection="1">
      <alignment horizontal="center" vertical="center"/>
    </xf>
    <xf numFmtId="9" fontId="24" fillId="0" borderId="39" xfId="4" applyFont="1" applyFill="1" applyBorder="1" applyAlignment="1" applyProtection="1">
      <alignment horizontal="center" vertical="center"/>
    </xf>
    <xf numFmtId="9" fontId="4" fillId="0" borderId="38" xfId="4" applyFont="1" applyFill="1" applyBorder="1" applyAlignment="1" applyProtection="1">
      <alignment horizontal="center" vertical="center"/>
    </xf>
    <xf numFmtId="9" fontId="4" fillId="0" borderId="35" xfId="4" applyFont="1" applyFill="1" applyBorder="1" applyAlignment="1" applyProtection="1">
      <alignment horizontal="center" vertical="center"/>
    </xf>
    <xf numFmtId="9" fontId="4" fillId="0" borderId="39" xfId="4" applyFont="1" applyFill="1" applyBorder="1" applyAlignment="1" applyProtection="1">
      <alignment horizontal="center" vertical="center"/>
    </xf>
    <xf numFmtId="0" fontId="8" fillId="4" borderId="29" xfId="0" applyFont="1" applyFill="1" applyBorder="1" applyAlignment="1" applyProtection="1">
      <alignment vertical="center"/>
    </xf>
    <xf numFmtId="0" fontId="8" fillId="4" borderId="31" xfId="0" applyFont="1" applyFill="1" applyBorder="1" applyAlignment="1" applyProtection="1">
      <alignment vertical="center"/>
    </xf>
    <xf numFmtId="0" fontId="8" fillId="4" borderId="27" xfId="0" applyFont="1" applyFill="1" applyBorder="1" applyAlignment="1" applyProtection="1">
      <alignment vertical="center"/>
    </xf>
    <xf numFmtId="0" fontId="8" fillId="4" borderId="28" xfId="0" applyFont="1" applyFill="1" applyBorder="1" applyAlignment="1" applyProtection="1">
      <alignment vertical="center"/>
    </xf>
    <xf numFmtId="0" fontId="5" fillId="0" borderId="29" xfId="0" applyFont="1" applyBorder="1" applyAlignment="1" applyProtection="1">
      <alignment horizontal="left" vertical="center" wrapText="1"/>
    </xf>
    <xf numFmtId="0" fontId="5" fillId="0" borderId="31" xfId="0" applyFont="1" applyBorder="1" applyAlignment="1" applyProtection="1">
      <alignment horizontal="left" vertical="center" wrapText="1"/>
    </xf>
    <xf numFmtId="0" fontId="5" fillId="0" borderId="32" xfId="0" applyFont="1" applyBorder="1" applyAlignment="1" applyProtection="1">
      <alignment horizontal="left" vertical="center" wrapText="1"/>
    </xf>
    <xf numFmtId="0" fontId="5" fillId="0" borderId="33" xfId="0" applyFont="1" applyBorder="1" applyAlignment="1" applyProtection="1">
      <alignment horizontal="left" vertical="center" wrapText="1"/>
    </xf>
    <xf numFmtId="0" fontId="5" fillId="0" borderId="27" xfId="0" applyFont="1" applyBorder="1" applyAlignment="1" applyProtection="1">
      <alignment horizontal="left" vertical="center" wrapText="1"/>
    </xf>
    <xf numFmtId="0" fontId="5" fillId="0" borderId="28" xfId="0" applyFont="1" applyBorder="1" applyAlignment="1" applyProtection="1">
      <alignment horizontal="left" vertical="center" wrapText="1"/>
    </xf>
    <xf numFmtId="0" fontId="4" fillId="0" borderId="0" xfId="0" applyFont="1" applyAlignment="1" applyProtection="1">
      <alignment horizontal="center" vertical="center"/>
    </xf>
    <xf numFmtId="0" fontId="16" fillId="0" borderId="0" xfId="0" applyFont="1" applyAlignment="1" applyProtection="1">
      <alignment horizontal="center" vertical="center"/>
    </xf>
    <xf numFmtId="0" fontId="5" fillId="0" borderId="67" xfId="0" applyFont="1" applyFill="1" applyBorder="1" applyAlignment="1" applyProtection="1">
      <alignment horizontal="left" vertical="center"/>
    </xf>
    <xf numFmtId="0" fontId="5" fillId="0" borderId="59" xfId="0" applyFont="1" applyFill="1" applyBorder="1" applyAlignment="1" applyProtection="1">
      <alignment horizontal="left" vertical="center"/>
    </xf>
    <xf numFmtId="0" fontId="5" fillId="0" borderId="5" xfId="0" applyFont="1" applyFill="1" applyBorder="1" applyAlignment="1" applyProtection="1">
      <alignment horizontal="left" vertical="center"/>
    </xf>
    <xf numFmtId="0" fontId="8" fillId="0" borderId="0" xfId="0" applyFont="1" applyAlignment="1" applyProtection="1">
      <alignment vertical="center"/>
    </xf>
    <xf numFmtId="0" fontId="4" fillId="0" borderId="0" xfId="0" applyFont="1" applyAlignment="1" applyProtection="1">
      <alignment vertical="center"/>
    </xf>
    <xf numFmtId="0" fontId="4" fillId="0" borderId="126" xfId="0" applyFont="1" applyBorder="1" applyAlignment="1" applyProtection="1">
      <alignment vertical="center"/>
    </xf>
    <xf numFmtId="0" fontId="5" fillId="0" borderId="137" xfId="0" applyFont="1" applyBorder="1" applyAlignment="1" applyProtection="1">
      <alignment vertical="center" wrapText="1"/>
    </xf>
    <xf numFmtId="0" fontId="5" fillId="0" borderId="138" xfId="0" applyFont="1" applyBorder="1" applyAlignment="1" applyProtection="1">
      <alignment vertical="center" wrapText="1"/>
    </xf>
    <xf numFmtId="0" fontId="5" fillId="0" borderId="22" xfId="0" applyFont="1" applyBorder="1" applyAlignment="1" applyProtection="1">
      <alignment vertical="center" wrapText="1"/>
    </xf>
    <xf numFmtId="0" fontId="5" fillId="3" borderId="14" xfId="0" applyFont="1" applyFill="1" applyBorder="1" applyAlignment="1" applyProtection="1">
      <alignment vertical="center" wrapText="1"/>
    </xf>
    <xf numFmtId="0" fontId="5" fillId="3" borderId="23" xfId="0" applyFont="1" applyFill="1" applyBorder="1" applyAlignment="1" applyProtection="1">
      <alignment vertical="center" wrapText="1"/>
    </xf>
    <xf numFmtId="0" fontId="5" fillId="3" borderId="20" xfId="0" applyFont="1" applyFill="1" applyBorder="1" applyAlignment="1" applyProtection="1">
      <alignment vertical="center" wrapText="1"/>
    </xf>
    <xf numFmtId="0" fontId="5" fillId="0" borderId="16" xfId="0" applyFont="1" applyBorder="1" applyProtection="1"/>
    <xf numFmtId="0" fontId="5" fillId="3" borderId="16" xfId="0" applyFont="1" applyFill="1" applyBorder="1" applyAlignment="1" applyProtection="1">
      <alignment wrapText="1"/>
      <protection locked="0"/>
    </xf>
    <xf numFmtId="0" fontId="4" fillId="0" borderId="16" xfId="0" applyFont="1" applyBorder="1" applyAlignment="1" applyProtection="1">
      <alignment horizontal="center" wrapText="1"/>
    </xf>
    <xf numFmtId="0" fontId="11" fillId="0" borderId="0" xfId="0" applyFont="1" applyFill="1" applyBorder="1" applyAlignment="1" applyProtection="1">
      <alignment horizontal="left"/>
    </xf>
    <xf numFmtId="0" fontId="5" fillId="0" borderId="24" xfId="0" applyFont="1" applyFill="1" applyBorder="1" applyAlignment="1" applyProtection="1">
      <alignment horizontal="left"/>
    </xf>
    <xf numFmtId="0" fontId="5" fillId="0" borderId="25" xfId="0" applyFont="1" applyFill="1" applyBorder="1" applyAlignment="1" applyProtection="1">
      <alignment horizontal="left"/>
    </xf>
    <xf numFmtId="0" fontId="5" fillId="0" borderId="26" xfId="0" applyFont="1" applyFill="1" applyBorder="1" applyAlignment="1" applyProtection="1">
      <alignment horizontal="left"/>
    </xf>
    <xf numFmtId="0" fontId="5" fillId="0" borderId="143" xfId="0" applyFont="1" applyFill="1" applyBorder="1" applyAlignment="1" applyProtection="1">
      <alignment horizontal="left"/>
    </xf>
    <xf numFmtId="0" fontId="5" fillId="0" borderId="113" xfId="0" applyFont="1" applyFill="1" applyBorder="1" applyAlignment="1" applyProtection="1">
      <alignment horizontal="left"/>
    </xf>
    <xf numFmtId="0" fontId="5" fillId="0" borderId="16" xfId="0" applyFont="1" applyBorder="1" applyAlignment="1" applyProtection="1">
      <alignment vertical="center" wrapText="1"/>
    </xf>
    <xf numFmtId="0" fontId="5" fillId="3" borderId="16" xfId="0" applyFont="1" applyFill="1" applyBorder="1" applyAlignment="1" applyProtection="1">
      <alignment wrapText="1"/>
    </xf>
    <xf numFmtId="0" fontId="5" fillId="0" borderId="0" xfId="0" applyFont="1" applyFill="1" applyBorder="1" applyAlignment="1" applyProtection="1">
      <alignment horizontal="center" vertical="center" wrapText="1"/>
    </xf>
    <xf numFmtId="0" fontId="5" fillId="0" borderId="139" xfId="0" applyFont="1" applyFill="1" applyBorder="1" applyAlignment="1" applyProtection="1">
      <alignment horizontal="left"/>
    </xf>
    <xf numFmtId="0" fontId="5" fillId="0" borderId="140" xfId="0" applyFont="1" applyFill="1" applyBorder="1" applyAlignment="1" applyProtection="1">
      <alignment horizontal="left"/>
    </xf>
    <xf numFmtId="0" fontId="5" fillId="0" borderId="93" xfId="0" applyFont="1" applyFill="1" applyBorder="1" applyAlignment="1" applyProtection="1">
      <alignment horizontal="left"/>
    </xf>
    <xf numFmtId="0" fontId="5" fillId="0" borderId="141" xfId="0" applyFont="1" applyFill="1" applyBorder="1" applyAlignment="1" applyProtection="1">
      <alignment horizontal="left"/>
    </xf>
    <xf numFmtId="0" fontId="5" fillId="0" borderId="114" xfId="0" applyFont="1" applyFill="1" applyBorder="1" applyAlignment="1" applyProtection="1">
      <alignment horizontal="left"/>
    </xf>
    <xf numFmtId="0" fontId="5" fillId="0" borderId="142" xfId="0" applyFont="1" applyFill="1" applyBorder="1" applyAlignment="1" applyProtection="1">
      <alignment horizontal="left"/>
    </xf>
    <xf numFmtId="0" fontId="5" fillId="0" borderId="115" xfId="0" applyFont="1" applyFill="1" applyBorder="1" applyAlignment="1" applyProtection="1">
      <alignment horizontal="left"/>
    </xf>
    <xf numFmtId="0" fontId="5" fillId="3" borderId="29" xfId="0" applyFont="1" applyFill="1" applyBorder="1" applyAlignment="1" applyProtection="1">
      <alignment horizontal="left" wrapText="1"/>
      <protection locked="0"/>
    </xf>
    <xf numFmtId="0" fontId="5" fillId="0" borderId="30" xfId="0" applyFont="1" applyBorder="1" applyAlignment="1" applyProtection="1">
      <alignment horizontal="left" wrapText="1"/>
      <protection locked="0"/>
    </xf>
    <xf numFmtId="0" fontId="5" fillId="0" borderId="31" xfId="0" applyFont="1" applyBorder="1" applyAlignment="1" applyProtection="1">
      <alignment horizontal="left" wrapText="1"/>
      <protection locked="0"/>
    </xf>
    <xf numFmtId="0" fontId="5" fillId="0" borderId="32" xfId="0" applyFont="1" applyBorder="1" applyAlignment="1" applyProtection="1">
      <alignment horizontal="left" wrapText="1"/>
      <protection locked="0"/>
    </xf>
    <xf numFmtId="0" fontId="5" fillId="0" borderId="0" xfId="0" applyFont="1" applyAlignment="1" applyProtection="1">
      <alignment horizontal="left" wrapText="1"/>
      <protection locked="0"/>
    </xf>
    <xf numFmtId="0" fontId="5" fillId="0" borderId="33" xfId="0" applyFont="1" applyBorder="1" applyAlignment="1" applyProtection="1">
      <alignment horizontal="left" wrapText="1"/>
      <protection locked="0"/>
    </xf>
    <xf numFmtId="0" fontId="5" fillId="0" borderId="27" xfId="0" applyFont="1" applyBorder="1" applyAlignment="1" applyProtection="1">
      <alignment horizontal="left" wrapText="1"/>
      <protection locked="0"/>
    </xf>
    <xf numFmtId="0" fontId="5" fillId="0" borderId="2" xfId="0" applyFont="1" applyBorder="1" applyAlignment="1" applyProtection="1">
      <alignment horizontal="left" wrapText="1"/>
      <protection locked="0"/>
    </xf>
    <xf numFmtId="0" fontId="5" fillId="0" borderId="28" xfId="0" applyFont="1" applyBorder="1" applyAlignment="1" applyProtection="1">
      <alignment horizontal="left" wrapText="1"/>
      <protection locked="0"/>
    </xf>
    <xf numFmtId="0" fontId="5" fillId="3" borderId="29" xfId="0" applyFont="1" applyFill="1" applyBorder="1" applyAlignment="1" applyProtection="1">
      <alignment wrapText="1"/>
      <protection locked="0"/>
    </xf>
    <xf numFmtId="0" fontId="5" fillId="0" borderId="30" xfId="0" applyFont="1" applyBorder="1" applyAlignment="1" applyProtection="1">
      <alignment wrapText="1"/>
      <protection locked="0"/>
    </xf>
    <xf numFmtId="0" fontId="5" fillId="0" borderId="31" xfId="0" applyFont="1" applyBorder="1" applyAlignment="1" applyProtection="1">
      <alignment wrapText="1"/>
      <protection locked="0"/>
    </xf>
    <xf numFmtId="0" fontId="5" fillId="0" borderId="32" xfId="0" applyFont="1" applyBorder="1" applyAlignment="1" applyProtection="1">
      <alignment wrapText="1"/>
      <protection locked="0"/>
    </xf>
    <xf numFmtId="0" fontId="5" fillId="0" borderId="0" xfId="0" applyFont="1" applyAlignment="1" applyProtection="1">
      <alignment wrapText="1"/>
      <protection locked="0"/>
    </xf>
    <xf numFmtId="0" fontId="5" fillId="0" borderId="33" xfId="0" applyFont="1" applyBorder="1" applyAlignment="1" applyProtection="1">
      <alignment wrapText="1"/>
      <protection locked="0"/>
    </xf>
    <xf numFmtId="0" fontId="5" fillId="0" borderId="27" xfId="0" applyFont="1" applyBorder="1" applyAlignment="1" applyProtection="1">
      <alignment wrapText="1"/>
      <protection locked="0"/>
    </xf>
    <xf numFmtId="0" fontId="5" fillId="0" borderId="2" xfId="0" applyFont="1" applyBorder="1" applyAlignment="1" applyProtection="1">
      <alignment wrapText="1"/>
      <protection locked="0"/>
    </xf>
    <xf numFmtId="0" fontId="5" fillId="0" borderId="28" xfId="0" applyFont="1" applyBorder="1" applyAlignment="1" applyProtection="1">
      <alignment wrapText="1"/>
      <protection locked="0"/>
    </xf>
    <xf numFmtId="0" fontId="31" fillId="6" borderId="0" xfId="0" applyFont="1" applyFill="1" applyBorder="1" applyProtection="1"/>
    <xf numFmtId="0" fontId="5" fillId="0" borderId="2" xfId="0" applyFont="1" applyBorder="1" applyAlignment="1" applyProtection="1">
      <alignment horizontal="left"/>
    </xf>
    <xf numFmtId="0" fontId="5" fillId="0" borderId="32" xfId="0" applyFont="1" applyFill="1" applyBorder="1" applyAlignment="1" applyProtection="1">
      <alignment horizontal="right"/>
    </xf>
    <xf numFmtId="0" fontId="5" fillId="0" borderId="0" xfId="0" applyFont="1" applyFill="1" applyBorder="1" applyAlignment="1" applyProtection="1">
      <alignment horizontal="right"/>
    </xf>
    <xf numFmtId="0" fontId="4" fillId="0" borderId="27" xfId="0" applyFont="1" applyFill="1" applyBorder="1" applyAlignment="1" applyProtection="1">
      <alignment horizontal="right"/>
    </xf>
    <xf numFmtId="0" fontId="4" fillId="0" borderId="2" xfId="0" applyFont="1" applyFill="1" applyBorder="1" applyAlignment="1" applyProtection="1">
      <alignment horizontal="right"/>
    </xf>
    <xf numFmtId="0" fontId="5" fillId="0" borderId="0" xfId="0" quotePrefix="1" applyFont="1" applyBorder="1" applyAlignment="1" applyProtection="1">
      <alignment horizontal="left" indent="1"/>
    </xf>
    <xf numFmtId="0" fontId="5" fillId="0" borderId="2" xfId="0" quotePrefix="1" applyFont="1" applyBorder="1" applyAlignment="1" applyProtection="1">
      <alignment horizontal="left" indent="1"/>
    </xf>
    <xf numFmtId="0" fontId="5" fillId="3" borderId="32" xfId="0" applyFont="1" applyFill="1" applyBorder="1" applyAlignment="1" applyProtection="1">
      <alignment horizontal="left" wrapText="1"/>
      <protection locked="0"/>
    </xf>
    <xf numFmtId="0" fontId="5" fillId="0" borderId="0" xfId="0" applyFont="1" applyBorder="1" applyAlignment="1" applyProtection="1">
      <alignment horizontal="left" wrapText="1"/>
      <protection locked="0"/>
    </xf>
    <xf numFmtId="0" fontId="5" fillId="0" borderId="0" xfId="0" applyFont="1" applyAlignment="1" applyProtection="1">
      <alignment horizontal="left"/>
    </xf>
    <xf numFmtId="0" fontId="5" fillId="0" borderId="0" xfId="0" applyFont="1" applyAlignment="1" applyProtection="1">
      <alignment horizontal="right"/>
    </xf>
    <xf numFmtId="0" fontId="5" fillId="0" borderId="37" xfId="0" quotePrefix="1" applyFont="1" applyBorder="1" applyAlignment="1" applyProtection="1">
      <alignment horizontal="left" indent="1"/>
    </xf>
    <xf numFmtId="0" fontId="4" fillId="0" borderId="0" xfId="0" applyFont="1" applyAlignment="1" applyProtection="1">
      <alignment horizontal="left"/>
    </xf>
    <xf numFmtId="0" fontId="8" fillId="0" borderId="0" xfId="0" applyFont="1" applyAlignment="1" applyProtection="1">
      <alignment horizontal="left"/>
    </xf>
    <xf numFmtId="0" fontId="5" fillId="0" borderId="0" xfId="0" applyFont="1" applyFill="1" applyProtection="1"/>
    <xf numFmtId="0" fontId="8" fillId="0" borderId="0" xfId="0" applyFont="1" applyAlignment="1" applyProtection="1">
      <alignment horizontal="center"/>
    </xf>
    <xf numFmtId="0" fontId="5" fillId="0" borderId="40" xfId="0" applyFont="1" applyFill="1" applyBorder="1" applyAlignment="1" applyProtection="1">
      <alignment horizontal="left"/>
    </xf>
    <xf numFmtId="0" fontId="5" fillId="0" borderId="41" xfId="0" applyFont="1" applyFill="1" applyBorder="1" applyAlignment="1" applyProtection="1">
      <alignment horizontal="left"/>
    </xf>
    <xf numFmtId="0" fontId="5" fillId="0" borderId="36" xfId="0" applyFont="1" applyFill="1" applyBorder="1" applyAlignment="1" applyProtection="1">
      <alignment horizontal="left"/>
    </xf>
    <xf numFmtId="0" fontId="4" fillId="5" borderId="40" xfId="0" applyFont="1" applyFill="1" applyBorder="1" applyAlignment="1" applyProtection="1">
      <alignment horizontal="center"/>
    </xf>
    <xf numFmtId="0" fontId="5" fillId="5" borderId="41" xfId="0" applyFont="1" applyFill="1" applyBorder="1" applyAlignment="1" applyProtection="1">
      <alignment horizontal="center"/>
    </xf>
    <xf numFmtId="0" fontId="5" fillId="5" borderId="36" xfId="0" applyFont="1" applyFill="1" applyBorder="1" applyAlignment="1" applyProtection="1">
      <alignment horizontal="center"/>
    </xf>
    <xf numFmtId="0" fontId="21" fillId="0" borderId="0" xfId="0" applyFont="1" applyAlignment="1" applyProtection="1">
      <alignment horizontal="center"/>
    </xf>
    <xf numFmtId="10" fontId="5" fillId="0" borderId="31" xfId="0" applyNumberFormat="1" applyFont="1" applyFill="1" applyBorder="1" applyAlignment="1" applyProtection="1">
      <alignment horizontal="center" vertical="center"/>
    </xf>
    <xf numFmtId="10" fontId="5" fillId="0" borderId="28" xfId="0" applyNumberFormat="1" applyFont="1" applyFill="1" applyBorder="1" applyAlignment="1" applyProtection="1">
      <alignment horizontal="center" vertical="center"/>
    </xf>
    <xf numFmtId="0" fontId="5" fillId="0" borderId="27" xfId="0" quotePrefix="1" applyFont="1" applyBorder="1" applyAlignment="1" applyProtection="1">
      <alignment horizontal="left"/>
    </xf>
    <xf numFmtId="0" fontId="5" fillId="0" borderId="2" xfId="0" quotePrefix="1" applyFont="1" applyBorder="1" applyAlignment="1" applyProtection="1">
      <alignment horizontal="left"/>
    </xf>
    <xf numFmtId="0" fontId="5" fillId="0" borderId="32" xfId="0" quotePrefix="1" applyFont="1" applyBorder="1" applyAlignment="1" applyProtection="1">
      <alignment horizontal="left" indent="1"/>
    </xf>
    <xf numFmtId="0" fontId="5" fillId="0" borderId="27" xfId="0" applyFont="1" applyBorder="1" applyAlignment="1" applyProtection="1">
      <alignment horizontal="right"/>
    </xf>
    <xf numFmtId="0" fontId="5" fillId="0" borderId="2" xfId="0" applyFont="1" applyBorder="1" applyAlignment="1" applyProtection="1">
      <alignment horizontal="right"/>
    </xf>
    <xf numFmtId="0" fontId="5" fillId="0" borderId="32" xfId="0" applyFont="1" applyBorder="1" applyAlignment="1" applyProtection="1">
      <alignment horizontal="right"/>
    </xf>
    <xf numFmtId="0" fontId="5" fillId="0" borderId="0" xfId="0" applyFont="1" applyBorder="1" applyAlignment="1" applyProtection="1">
      <alignment horizontal="right"/>
    </xf>
    <xf numFmtId="0" fontId="5" fillId="0" borderId="29" xfId="0" applyFont="1" applyBorder="1" applyAlignment="1" applyProtection="1">
      <alignment horizontal="right"/>
    </xf>
    <xf numFmtId="0" fontId="5" fillId="0" borderId="30" xfId="0" applyFont="1" applyBorder="1" applyAlignment="1" applyProtection="1">
      <alignment horizontal="right"/>
    </xf>
    <xf numFmtId="0" fontId="4" fillId="0" borderId="0" xfId="0" applyFont="1" applyFill="1" applyBorder="1" applyAlignment="1" applyProtection="1">
      <alignment horizontal="right"/>
    </xf>
    <xf numFmtId="0" fontId="4" fillId="0" borderId="33" xfId="0" applyFont="1" applyFill="1" applyBorder="1" applyAlignment="1" applyProtection="1">
      <alignment horizontal="right"/>
    </xf>
    <xf numFmtId="0" fontId="22" fillId="4" borderId="40" xfId="0" applyFont="1" applyFill="1" applyBorder="1" applyAlignment="1" applyProtection="1">
      <alignment horizontal="center"/>
    </xf>
    <xf numFmtId="0" fontId="22" fillId="4" borderId="41" xfId="0" applyFont="1" applyFill="1" applyBorder="1" applyAlignment="1" applyProtection="1">
      <alignment horizontal="center"/>
    </xf>
    <xf numFmtId="0" fontId="22" fillId="4" borderId="36" xfId="0" applyFont="1" applyFill="1" applyBorder="1" applyAlignment="1" applyProtection="1">
      <alignment horizontal="center"/>
    </xf>
    <xf numFmtId="0" fontId="14" fillId="0" borderId="0" xfId="0" applyFont="1" applyFill="1" applyBorder="1" applyAlignment="1" applyProtection="1">
      <alignment horizontal="right"/>
    </xf>
    <xf numFmtId="0" fontId="5" fillId="3" borderId="30" xfId="0" applyFont="1" applyFill="1" applyBorder="1" applyAlignment="1" applyProtection="1">
      <alignment horizontal="left" wrapText="1"/>
      <protection locked="0"/>
    </xf>
    <xf numFmtId="0" fontId="5" fillId="3" borderId="31" xfId="0" applyFont="1" applyFill="1" applyBorder="1" applyAlignment="1" applyProtection="1">
      <alignment horizontal="left" wrapText="1"/>
      <protection locked="0"/>
    </xf>
    <xf numFmtId="0" fontId="5" fillId="3" borderId="33" xfId="0" applyFont="1" applyFill="1" applyBorder="1" applyAlignment="1" applyProtection="1">
      <alignment horizontal="left" wrapText="1"/>
      <protection locked="0"/>
    </xf>
    <xf numFmtId="0" fontId="5" fillId="3" borderId="27" xfId="0" applyFont="1" applyFill="1" applyBorder="1" applyAlignment="1" applyProtection="1">
      <alignment horizontal="left" wrapText="1"/>
      <protection locked="0"/>
    </xf>
    <xf numFmtId="0" fontId="5" fillId="3" borderId="2" xfId="0" applyFont="1" applyFill="1" applyBorder="1" applyAlignment="1" applyProtection="1">
      <alignment horizontal="left" wrapText="1"/>
      <protection locked="0"/>
    </xf>
    <xf numFmtId="0" fontId="5" fillId="3" borderId="28" xfId="0" applyFont="1" applyFill="1" applyBorder="1" applyAlignment="1" applyProtection="1">
      <alignment horizontal="left" wrapText="1"/>
      <protection locked="0"/>
    </xf>
    <xf numFmtId="0" fontId="4" fillId="0" borderId="40" xfId="0" applyFont="1" applyFill="1" applyBorder="1" applyAlignment="1" applyProtection="1">
      <alignment horizontal="center"/>
    </xf>
    <xf numFmtId="0" fontId="4" fillId="0" borderId="41" xfId="0" applyFont="1" applyFill="1" applyBorder="1" applyAlignment="1" applyProtection="1">
      <alignment horizontal="center"/>
    </xf>
    <xf numFmtId="0" fontId="4" fillId="0" borderId="36" xfId="0" applyFont="1" applyFill="1" applyBorder="1" applyAlignment="1" applyProtection="1">
      <alignment horizontal="center"/>
    </xf>
    <xf numFmtId="0" fontId="5" fillId="0" borderId="40" xfId="0" applyFont="1" applyBorder="1" applyProtection="1"/>
    <xf numFmtId="0" fontId="5" fillId="0" borderId="41" xfId="0" applyFont="1" applyBorder="1" applyProtection="1"/>
    <xf numFmtId="0" fontId="5" fillId="0" borderId="40" xfId="0" applyFont="1" applyBorder="1" applyAlignment="1" applyProtection="1">
      <alignment horizontal="left"/>
    </xf>
    <xf numFmtId="0" fontId="5" fillId="0" borderId="27" xfId="0" quotePrefix="1" applyFont="1" applyBorder="1" applyAlignment="1" applyProtection="1">
      <alignment horizontal="left" indent="1"/>
    </xf>
    <xf numFmtId="0" fontId="6" fillId="0" borderId="0" xfId="0" applyFont="1" applyBorder="1" applyProtection="1"/>
    <xf numFmtId="167" fontId="6" fillId="0" borderId="0" xfId="0" applyNumberFormat="1" applyFont="1" applyFill="1" applyBorder="1" applyProtection="1"/>
    <xf numFmtId="0" fontId="5" fillId="0" borderId="29" xfId="0" applyFont="1" applyBorder="1" applyProtection="1"/>
    <xf numFmtId="0" fontId="5" fillId="0" borderId="30" xfId="0" applyFont="1" applyBorder="1" applyProtection="1"/>
    <xf numFmtId="0" fontId="5" fillId="0" borderId="32" xfId="0" applyFont="1" applyBorder="1" applyProtection="1"/>
    <xf numFmtId="9" fontId="5" fillId="0" borderId="29" xfId="0" applyNumberFormat="1" applyFont="1" applyBorder="1" applyAlignment="1" applyProtection="1">
      <alignment horizontal="right" wrapText="1"/>
    </xf>
    <xf numFmtId="9" fontId="5" fillId="0" borderId="30" xfId="0" applyNumberFormat="1" applyFont="1" applyBorder="1" applyAlignment="1" applyProtection="1">
      <alignment horizontal="right" wrapText="1"/>
    </xf>
    <xf numFmtId="9" fontId="5" fillId="0" borderId="32" xfId="0" applyNumberFormat="1" applyFont="1" applyBorder="1" applyAlignment="1" applyProtection="1">
      <alignment horizontal="right" wrapText="1"/>
    </xf>
    <xf numFmtId="9" fontId="5" fillId="0" borderId="0" xfId="0" applyNumberFormat="1" applyFont="1" applyBorder="1" applyAlignment="1" applyProtection="1">
      <alignment horizontal="right" wrapText="1"/>
    </xf>
    <xf numFmtId="0" fontId="5" fillId="0" borderId="133" xfId="0" applyFont="1" applyBorder="1" applyAlignment="1" applyProtection="1">
      <alignment horizontal="right" vertical="center" wrapText="1"/>
    </xf>
    <xf numFmtId="0" fontId="5" fillId="0" borderId="128" xfId="0" applyFont="1" applyBorder="1" applyAlignment="1" applyProtection="1">
      <alignment horizontal="right" vertical="center" wrapText="1"/>
    </xf>
    <xf numFmtId="0" fontId="5" fillId="0" borderId="27" xfId="0" applyFont="1" applyBorder="1" applyAlignment="1" applyProtection="1">
      <alignment horizontal="right" vertical="center" wrapText="1"/>
    </xf>
    <xf numFmtId="0" fontId="5" fillId="0" borderId="2" xfId="0" applyFont="1" applyBorder="1" applyAlignment="1" applyProtection="1">
      <alignment horizontal="right" vertical="center" wrapText="1"/>
    </xf>
    <xf numFmtId="0" fontId="5" fillId="0" borderId="29" xfId="0" applyFont="1" applyBorder="1" applyAlignment="1" applyProtection="1">
      <alignment horizontal="left"/>
    </xf>
    <xf numFmtId="0" fontId="5" fillId="0" borderId="30" xfId="0" applyFont="1" applyBorder="1" applyAlignment="1" applyProtection="1">
      <alignment horizontal="left"/>
    </xf>
    <xf numFmtId="10" fontId="4" fillId="0" borderId="30" xfId="0" applyNumberFormat="1" applyFont="1" applyFill="1" applyBorder="1" applyAlignment="1" applyProtection="1">
      <alignment horizontal="center" vertical="center"/>
    </xf>
    <xf numFmtId="10" fontId="4" fillId="0" borderId="2" xfId="0" applyNumberFormat="1" applyFont="1" applyFill="1" applyBorder="1" applyAlignment="1" applyProtection="1">
      <alignment horizontal="center" vertical="center"/>
    </xf>
    <xf numFmtId="172" fontId="5" fillId="0" borderId="31" xfId="2" applyNumberFormat="1" applyFont="1" applyFill="1" applyBorder="1" applyAlignment="1" applyProtection="1">
      <alignment horizontal="right"/>
    </xf>
    <xf numFmtId="172" fontId="5" fillId="0" borderId="33" xfId="2" applyNumberFormat="1" applyFont="1" applyFill="1" applyBorder="1" applyAlignment="1" applyProtection="1">
      <alignment horizontal="right"/>
    </xf>
    <xf numFmtId="0" fontId="5" fillId="0" borderId="29" xfId="0" quotePrefix="1" applyFont="1" applyBorder="1" applyAlignment="1" applyProtection="1">
      <alignment horizontal="left"/>
    </xf>
    <xf numFmtId="0" fontId="5" fillId="0" borderId="30" xfId="0" quotePrefix="1" applyFont="1" applyBorder="1" applyAlignment="1" applyProtection="1">
      <alignment horizontal="left"/>
    </xf>
    <xf numFmtId="0" fontId="5" fillId="0" borderId="29" xfId="0" applyFont="1" applyFill="1" applyBorder="1" applyAlignment="1" applyProtection="1">
      <alignment horizontal="center" vertical="center" wrapText="1"/>
    </xf>
    <xf numFmtId="0" fontId="5" fillId="0" borderId="31" xfId="0" applyFont="1" applyFill="1" applyBorder="1" applyAlignment="1" applyProtection="1">
      <alignment horizontal="center" vertical="center" wrapText="1"/>
    </xf>
    <xf numFmtId="0" fontId="5" fillId="0" borderId="27" xfId="0" applyFont="1" applyFill="1" applyBorder="1" applyAlignment="1" applyProtection="1">
      <alignment horizontal="center" vertical="center" wrapText="1"/>
    </xf>
    <xf numFmtId="0" fontId="5" fillId="0" borderId="28" xfId="0" applyFont="1" applyFill="1" applyBorder="1" applyAlignment="1" applyProtection="1">
      <alignment horizontal="center" vertical="center" wrapText="1"/>
    </xf>
    <xf numFmtId="10" fontId="5" fillId="0" borderId="144" xfId="0" applyNumberFormat="1" applyFont="1" applyFill="1" applyBorder="1" applyAlignment="1" applyProtection="1">
      <alignment horizontal="center" vertical="center"/>
    </xf>
    <xf numFmtId="10" fontId="4" fillId="0" borderId="128" xfId="0" applyNumberFormat="1" applyFont="1" applyFill="1" applyBorder="1" applyAlignment="1" applyProtection="1">
      <alignment horizontal="center" vertical="center"/>
    </xf>
    <xf numFmtId="0" fontId="5" fillId="0" borderId="124" xfId="0" quotePrefix="1" applyFont="1" applyBorder="1" applyAlignment="1" applyProtection="1">
      <alignment horizontal="left"/>
    </xf>
    <xf numFmtId="0" fontId="5" fillId="0" borderId="37" xfId="0" quotePrefix="1" applyFont="1" applyBorder="1" applyAlignment="1" applyProtection="1">
      <alignment horizontal="left"/>
    </xf>
    <xf numFmtId="172" fontId="5" fillId="0" borderId="128" xfId="2" applyNumberFormat="1" applyFont="1" applyFill="1" applyBorder="1" applyAlignment="1" applyProtection="1">
      <alignment horizontal="right" vertical="center"/>
    </xf>
    <xf numFmtId="172" fontId="5" fillId="0" borderId="2" xfId="2" applyNumberFormat="1" applyFont="1" applyFill="1" applyBorder="1" applyAlignment="1" applyProtection="1">
      <alignment horizontal="right" vertical="center"/>
    </xf>
    <xf numFmtId="0" fontId="4" fillId="0" borderId="2" xfId="0" quotePrefix="1" applyFont="1" applyBorder="1" applyAlignment="1" applyProtection="1">
      <alignment horizontal="left"/>
    </xf>
    <xf numFmtId="0" fontId="5" fillId="0" borderId="2" xfId="0" quotePrefix="1" applyFont="1" applyBorder="1" applyAlignment="1" applyProtection="1">
      <alignment horizontal="left" indent="2"/>
    </xf>
    <xf numFmtId="0" fontId="27" fillId="0" borderId="0" xfId="0" applyFont="1" applyFill="1" applyAlignment="1" applyProtection="1">
      <alignment vertical="center" wrapText="1"/>
    </xf>
    <xf numFmtId="0" fontId="5" fillId="3" borderId="127" xfId="0" applyFont="1" applyFill="1" applyBorder="1" applyAlignment="1" applyProtection="1">
      <alignment wrapText="1"/>
      <protection locked="0"/>
    </xf>
    <xf numFmtId="0" fontId="5" fillId="3" borderId="128" xfId="0" applyFont="1" applyFill="1" applyBorder="1" applyAlignment="1" applyProtection="1">
      <alignment wrapText="1"/>
      <protection locked="0"/>
    </xf>
    <xf numFmtId="0" fontId="5" fillId="3" borderId="120" xfId="0" applyFont="1" applyFill="1" applyBorder="1" applyAlignment="1" applyProtection="1">
      <alignment wrapText="1"/>
      <protection locked="0"/>
    </xf>
    <xf numFmtId="0" fontId="5" fillId="3" borderId="119" xfId="0" applyFont="1" applyFill="1" applyBorder="1" applyAlignment="1" applyProtection="1">
      <alignment wrapText="1"/>
      <protection locked="0"/>
    </xf>
    <xf numFmtId="0" fontId="5" fillId="3" borderId="0" xfId="0" applyFont="1" applyFill="1" applyBorder="1" applyAlignment="1" applyProtection="1">
      <alignment wrapText="1"/>
      <protection locked="0"/>
    </xf>
    <xf numFmtId="0" fontId="5" fillId="3" borderId="126" xfId="0" applyFont="1" applyFill="1" applyBorder="1" applyAlignment="1" applyProtection="1">
      <alignment wrapText="1"/>
      <protection locked="0"/>
    </xf>
    <xf numFmtId="0" fontId="5" fillId="3" borderId="6" xfId="0" applyFont="1" applyFill="1" applyBorder="1" applyAlignment="1" applyProtection="1">
      <alignment wrapText="1"/>
      <protection locked="0"/>
    </xf>
    <xf numFmtId="0" fontId="5" fillId="3" borderId="37" xfId="0" applyFont="1" applyFill="1" applyBorder="1" applyAlignment="1" applyProtection="1">
      <alignment wrapText="1"/>
      <protection locked="0"/>
    </xf>
    <xf numFmtId="0" fontId="5" fillId="3" borderId="125" xfId="0" applyFont="1" applyFill="1" applyBorder="1" applyAlignment="1" applyProtection="1">
      <alignment wrapText="1"/>
      <protection locked="0"/>
    </xf>
    <xf numFmtId="0" fontId="4" fillId="0" borderId="2" xfId="0" applyFont="1" applyBorder="1" applyAlignment="1" applyProtection="1">
      <alignment wrapText="1"/>
    </xf>
    <xf numFmtId="0" fontId="5" fillId="0" borderId="27" xfId="0" applyFont="1" applyBorder="1" applyProtection="1"/>
    <xf numFmtId="0" fontId="5" fillId="0" borderId="2" xfId="0" applyFont="1" applyBorder="1" applyProtection="1"/>
    <xf numFmtId="0" fontId="5" fillId="0" borderId="0" xfId="0" applyFont="1" applyFill="1" applyBorder="1" applyProtection="1"/>
    <xf numFmtId="0" fontId="4" fillId="0" borderId="40" xfId="0" applyFont="1" applyBorder="1" applyAlignment="1" applyProtection="1">
      <alignment horizontal="right"/>
    </xf>
    <xf numFmtId="0" fontId="4" fillId="0" borderId="41" xfId="0" applyFont="1" applyBorder="1" applyAlignment="1" applyProtection="1">
      <alignment horizontal="right"/>
    </xf>
    <xf numFmtId="0" fontId="4" fillId="0" borderId="40" xfId="0" applyFont="1" applyFill="1" applyBorder="1" applyAlignment="1" applyProtection="1">
      <alignment horizontal="right"/>
    </xf>
    <xf numFmtId="0" fontId="4" fillId="0" borderId="41" xfId="0" applyFont="1" applyFill="1" applyBorder="1" applyAlignment="1" applyProtection="1">
      <alignment horizontal="right"/>
    </xf>
    <xf numFmtId="0" fontId="5" fillId="0" borderId="37" xfId="0" applyFont="1" applyBorder="1" applyAlignment="1" applyProtection="1">
      <alignment horizontal="left"/>
    </xf>
    <xf numFmtId="0" fontId="5" fillId="0" borderId="2" xfId="0" applyFont="1" applyBorder="1" applyAlignment="1" applyProtection="1">
      <alignment horizontal="left" indent="2"/>
    </xf>
    <xf numFmtId="0" fontId="5" fillId="0" borderId="0" xfId="0" applyFont="1" applyAlignment="1" applyProtection="1">
      <alignment horizontal="left" indent="2"/>
    </xf>
    <xf numFmtId="0" fontId="5" fillId="0" borderId="0" xfId="0" quotePrefix="1" applyFont="1" applyAlignment="1" applyProtection="1">
      <alignment horizontal="left" indent="2"/>
    </xf>
    <xf numFmtId="0" fontId="21" fillId="0" borderId="0" xfId="0" applyFont="1" applyFill="1" applyAlignment="1" applyProtection="1">
      <alignment horizontal="center"/>
    </xf>
    <xf numFmtId="0" fontId="4" fillId="0" borderId="30" xfId="0" applyFont="1" applyBorder="1" applyAlignment="1" applyProtection="1">
      <alignment horizontal="right"/>
    </xf>
    <xf numFmtId="0" fontId="4" fillId="0" borderId="40" xfId="0" applyFont="1" applyFill="1" applyBorder="1" applyAlignment="1" applyProtection="1">
      <alignment horizontal="left"/>
    </xf>
    <xf numFmtId="0" fontId="5" fillId="0" borderId="0" xfId="0" quotePrefix="1" applyFont="1" applyAlignment="1" applyProtection="1">
      <alignment horizontal="left" indent="1"/>
    </xf>
  </cellXfs>
  <cellStyles count="5">
    <cellStyle name="Comma" xfId="1" builtinId="3"/>
    <cellStyle name="Currency" xfId="2" builtinId="4"/>
    <cellStyle name="Normal" xfId="0" builtinId="0"/>
    <cellStyle name="Normal_Rental Project Worksheet" xfId="3"/>
    <cellStyle name="Percent" xfId="4" builtinId="5"/>
  </cellStyles>
  <dxfs count="24">
    <dxf>
      <font>
        <b/>
        <i val="0"/>
        <condense val="0"/>
        <extend val="0"/>
      </font>
      <fill>
        <patternFill>
          <bgColor indexed="13"/>
        </patternFill>
      </fill>
      <border>
        <left style="thin">
          <color indexed="64"/>
        </left>
        <right style="thin">
          <color indexed="64"/>
        </right>
        <top style="thin">
          <color indexed="64"/>
        </top>
        <bottom style="thin">
          <color indexed="64"/>
        </bottom>
      </border>
    </dxf>
    <dxf>
      <font>
        <b/>
        <i val="0"/>
      </font>
      <fill>
        <patternFill>
          <bgColor rgb="FFFFFF00"/>
        </patternFill>
      </fill>
      <border>
        <left style="thin">
          <color auto="1"/>
        </left>
        <right style="thin">
          <color auto="1"/>
        </right>
        <top style="thin">
          <color auto="1"/>
        </top>
        <bottom style="thin">
          <color auto="1"/>
        </bottom>
        <vertical/>
        <horizontal/>
      </border>
    </dxf>
    <dxf>
      <font>
        <b/>
        <i val="0"/>
        <condense val="0"/>
        <extend val="0"/>
      </font>
      <fill>
        <patternFill>
          <bgColor indexed="13"/>
        </patternFill>
      </fill>
      <border>
        <left style="thin">
          <color indexed="64"/>
        </left>
        <right style="thin">
          <color indexed="64"/>
        </right>
        <top style="thin">
          <color indexed="64"/>
        </top>
        <bottom style="thin">
          <color indexed="64"/>
        </bottom>
      </border>
    </dxf>
    <dxf>
      <font>
        <b/>
        <i val="0"/>
        <condense val="0"/>
        <extend val="0"/>
      </font>
      <fill>
        <patternFill>
          <bgColor indexed="13"/>
        </patternFill>
      </fill>
      <border>
        <left style="thin">
          <color indexed="64"/>
        </left>
        <right style="thin">
          <color indexed="64"/>
        </right>
        <top style="thin">
          <color indexed="64"/>
        </top>
        <bottom style="thin">
          <color indexed="64"/>
        </bottom>
      </border>
    </dxf>
    <dxf>
      <font>
        <b/>
        <i val="0"/>
        <strike val="0"/>
        <condense val="0"/>
        <extend val="0"/>
        <color auto="1"/>
      </font>
      <fill>
        <patternFill>
          <bgColor indexed="13"/>
        </patternFill>
      </fill>
      <border>
        <left style="thin">
          <color indexed="64"/>
        </left>
        <right style="thin">
          <color indexed="64"/>
        </right>
        <top style="thin">
          <color indexed="64"/>
        </top>
        <bottom style="thin">
          <color indexed="64"/>
        </bottom>
      </border>
    </dxf>
    <dxf>
      <font>
        <b/>
        <i val="0"/>
        <condense val="0"/>
        <extend val="0"/>
        <color auto="1"/>
      </font>
      <fill>
        <patternFill>
          <bgColor indexed="13"/>
        </patternFill>
      </fill>
      <border>
        <left style="thin">
          <color indexed="64"/>
        </left>
        <right style="thin">
          <color indexed="64"/>
        </right>
        <top style="thin">
          <color indexed="64"/>
        </top>
        <bottom style="thin">
          <color indexed="64"/>
        </bottom>
      </border>
    </dxf>
    <dxf>
      <font>
        <b/>
        <i val="0"/>
        <strike val="0"/>
        <condense val="0"/>
        <extend val="0"/>
        <color auto="1"/>
      </font>
      <fill>
        <patternFill>
          <bgColor indexed="13"/>
        </patternFill>
      </fill>
      <border>
        <left style="thin">
          <color indexed="64"/>
        </left>
        <right style="thin">
          <color indexed="64"/>
        </right>
        <top style="thin">
          <color indexed="64"/>
        </top>
        <bottom style="thin">
          <color indexed="64"/>
        </bottom>
      </border>
    </dxf>
    <dxf>
      <font>
        <b/>
        <i val="0"/>
        <condense val="0"/>
        <extend val="0"/>
      </font>
      <fill>
        <patternFill>
          <bgColor indexed="13"/>
        </patternFill>
      </fill>
      <border>
        <left style="thin">
          <color indexed="64"/>
        </left>
        <right style="thin">
          <color indexed="64"/>
        </right>
        <top style="thin">
          <color indexed="64"/>
        </top>
        <bottom style="thin">
          <color indexed="64"/>
        </bottom>
      </border>
    </dxf>
    <dxf>
      <font>
        <b/>
        <i val="0"/>
        <strike val="0"/>
        <condense val="0"/>
        <extend val="0"/>
        <color indexed="8"/>
      </font>
      <fill>
        <patternFill>
          <bgColor indexed="13"/>
        </patternFill>
      </fill>
      <border>
        <left style="thin">
          <color indexed="8"/>
        </left>
        <right style="thin">
          <color indexed="8"/>
        </right>
        <top style="thin">
          <color indexed="8"/>
        </top>
        <bottom style="thin">
          <color indexed="8"/>
        </bottom>
      </border>
    </dxf>
    <dxf>
      <font>
        <b/>
        <i val="0"/>
        <strike val="0"/>
        <condense val="0"/>
        <extend val="0"/>
        <color indexed="8"/>
      </font>
      <fill>
        <patternFill>
          <bgColor indexed="13"/>
        </patternFill>
      </fill>
      <border>
        <left style="thin">
          <color indexed="8"/>
        </left>
        <right style="thin">
          <color indexed="8"/>
        </right>
        <top style="thin">
          <color indexed="8"/>
        </top>
        <bottom style="thin">
          <color indexed="8"/>
        </bottom>
      </border>
    </dxf>
    <dxf>
      <font>
        <b/>
        <i val="0"/>
        <condense val="0"/>
        <extend val="0"/>
        <color indexed="8"/>
      </font>
      <fill>
        <patternFill>
          <bgColor indexed="13"/>
        </patternFill>
      </fill>
      <border>
        <left style="thin">
          <color indexed="8"/>
        </left>
        <right style="thin">
          <color indexed="8"/>
        </right>
        <top style="thin">
          <color indexed="8"/>
        </top>
        <bottom style="thin">
          <color indexed="8"/>
        </bottom>
      </border>
    </dxf>
    <dxf>
      <font>
        <b/>
        <i val="0"/>
        <strike val="0"/>
        <condense val="0"/>
        <extend val="0"/>
        <color indexed="8"/>
      </font>
      <fill>
        <patternFill>
          <bgColor indexed="13"/>
        </patternFill>
      </fill>
      <border>
        <left style="thin">
          <color indexed="8"/>
        </left>
        <right style="thin">
          <color indexed="8"/>
        </right>
        <top style="thin">
          <color indexed="8"/>
        </top>
        <bottom style="thin">
          <color indexed="8"/>
        </bottom>
      </border>
    </dxf>
    <dxf>
      <font>
        <b/>
        <i val="0"/>
        <condense val="0"/>
        <extend val="0"/>
        <color indexed="8"/>
      </font>
      <fill>
        <patternFill>
          <bgColor indexed="13"/>
        </patternFill>
      </fill>
      <border>
        <left style="thin">
          <color indexed="8"/>
        </left>
        <right style="thin">
          <color indexed="8"/>
        </right>
        <top style="thin">
          <color indexed="8"/>
        </top>
        <bottom style="thin">
          <color indexed="8"/>
        </bottom>
      </border>
    </dxf>
    <dxf>
      <font>
        <b/>
        <i val="0"/>
        <condense val="0"/>
        <extend val="0"/>
        <color auto="1"/>
      </font>
      <fill>
        <patternFill>
          <bgColor indexed="13"/>
        </patternFill>
      </fill>
      <border>
        <left style="thin">
          <color indexed="64"/>
        </left>
        <right style="thin">
          <color indexed="64"/>
        </right>
        <top style="thin">
          <color indexed="64"/>
        </top>
        <bottom style="thin">
          <color indexed="64"/>
        </bottom>
      </border>
    </dxf>
    <dxf>
      <font>
        <b/>
        <i val="0"/>
        <strike val="0"/>
        <condense val="0"/>
        <extend val="0"/>
        <color indexed="8"/>
      </font>
      <fill>
        <patternFill>
          <bgColor indexed="13"/>
        </patternFill>
      </fill>
      <border>
        <left style="thin">
          <color indexed="64"/>
        </left>
        <right style="thin">
          <color indexed="64"/>
        </right>
        <top style="thin">
          <color indexed="64"/>
        </top>
        <bottom style="thin">
          <color indexed="64"/>
        </bottom>
      </border>
    </dxf>
    <dxf>
      <font>
        <b/>
        <i val="0"/>
      </font>
      <fill>
        <patternFill>
          <bgColor rgb="FFFFFF00"/>
        </patternFill>
      </fill>
      <border>
        <left style="thin">
          <color auto="1"/>
        </left>
        <right style="thin">
          <color auto="1"/>
        </right>
        <top style="thin">
          <color auto="1"/>
        </top>
        <bottom style="thin">
          <color auto="1"/>
        </bottom>
        <vertical/>
        <horizontal/>
      </border>
    </dxf>
    <dxf>
      <font>
        <b/>
        <i val="0"/>
        <condense val="0"/>
        <extend val="0"/>
      </font>
      <fill>
        <patternFill>
          <bgColor indexed="13"/>
        </patternFill>
      </fill>
      <border>
        <left style="thin">
          <color indexed="64"/>
        </left>
        <right style="thin">
          <color indexed="64"/>
        </right>
        <top style="thin">
          <color indexed="64"/>
        </top>
        <bottom style="thin">
          <color indexed="64"/>
        </bottom>
      </border>
    </dxf>
    <dxf>
      <font>
        <b/>
        <i val="0"/>
        <condense val="0"/>
        <extend val="0"/>
      </font>
      <fill>
        <patternFill>
          <bgColor indexed="13"/>
        </patternFill>
      </fill>
      <border>
        <left style="thin">
          <color indexed="64"/>
        </left>
        <right style="thin">
          <color indexed="64"/>
        </right>
        <top style="thin">
          <color indexed="64"/>
        </top>
        <bottom style="thin">
          <color indexed="64"/>
        </bottom>
      </border>
    </dxf>
    <dxf>
      <font>
        <b/>
        <i val="0"/>
        <condense val="0"/>
        <extend val="0"/>
      </font>
      <fill>
        <patternFill>
          <bgColor indexed="13"/>
        </patternFill>
      </fill>
      <border>
        <left style="thin">
          <color indexed="64"/>
        </left>
        <right style="thin">
          <color indexed="64"/>
        </right>
        <top style="thin">
          <color indexed="64"/>
        </top>
        <bottom style="thin">
          <color indexed="64"/>
        </bottom>
      </border>
    </dxf>
    <dxf>
      <font>
        <b/>
        <i val="0"/>
        <condense val="0"/>
        <extend val="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8"/>
      </font>
      <fill>
        <patternFill>
          <bgColor indexed="13"/>
        </patternFill>
      </fill>
      <border>
        <left/>
        <right/>
        <top/>
        <bottom/>
      </border>
    </dxf>
    <dxf>
      <font>
        <b/>
        <i val="0"/>
        <condense val="0"/>
        <extend val="0"/>
      </font>
      <fill>
        <patternFill>
          <bgColor indexed="13"/>
        </patternFill>
      </fill>
      <border>
        <left style="thin">
          <color indexed="64"/>
        </left>
        <right style="thin">
          <color indexed="64"/>
        </right>
        <top style="thin">
          <color indexed="64"/>
        </top>
        <bottom style="thin">
          <color indexed="64"/>
        </bottom>
      </border>
    </dxf>
    <dxf>
      <font>
        <b/>
        <i val="0"/>
        <strike val="0"/>
        <condense val="0"/>
        <extend val="0"/>
        <color auto="1"/>
      </font>
      <fill>
        <patternFill>
          <bgColor indexed="13"/>
        </patternFill>
      </fill>
      <border>
        <left style="thin">
          <color indexed="64"/>
        </left>
        <right style="thin">
          <color indexed="64"/>
        </right>
        <top style="thin">
          <color indexed="64"/>
        </top>
        <bottom style="thin">
          <color indexed="64"/>
        </bottom>
      </border>
    </dxf>
    <dxf>
      <font>
        <b/>
        <i val="0"/>
        <strike val="0"/>
        <condense val="0"/>
        <extend val="0"/>
        <color auto="1"/>
      </font>
      <fill>
        <patternFill>
          <bgColor indexed="13"/>
        </patternFill>
      </fill>
      <border>
        <left style="thin">
          <color indexed="64"/>
        </left>
        <right style="thin">
          <color indexed="64"/>
        </right>
        <top style="thin">
          <color indexed="64"/>
        </top>
        <bottom style="thin">
          <color indexed="64"/>
        </bottom>
      </border>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504825</xdr:colOff>
          <xdr:row>12</xdr:row>
          <xdr:rowOff>76200</xdr:rowOff>
        </xdr:from>
        <xdr:to>
          <xdr:col>6</xdr:col>
          <xdr:colOff>47625</xdr:colOff>
          <xdr:row>14</xdr:row>
          <xdr:rowOff>9525</xdr:rowOff>
        </xdr:to>
        <xdr:sp macro="" textlink="">
          <xdr:nvSpPr>
            <xdr:cNvPr id="4097" name="Check Box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12</xdr:row>
          <xdr:rowOff>76200</xdr:rowOff>
        </xdr:from>
        <xdr:to>
          <xdr:col>6</xdr:col>
          <xdr:colOff>695325</xdr:colOff>
          <xdr:row>14</xdr:row>
          <xdr:rowOff>9525</xdr:rowOff>
        </xdr:to>
        <xdr:sp macro="" textlink="">
          <xdr:nvSpPr>
            <xdr:cNvPr id="4099" name="Check Box 3" hidden="1">
              <a:extLst>
                <a:ext uri="{63B3BB69-23CF-44E3-9099-C40C66FF867C}">
                  <a14:compatExt spid="_x0000_s4099"/>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647700</xdr:colOff>
      <xdr:row>55</xdr:row>
      <xdr:rowOff>190500</xdr:rowOff>
    </xdr:from>
    <xdr:to>
      <xdr:col>9</xdr:col>
      <xdr:colOff>257175</xdr:colOff>
      <xdr:row>59</xdr:row>
      <xdr:rowOff>3175</xdr:rowOff>
    </xdr:to>
    <xdr:grpSp>
      <xdr:nvGrpSpPr>
        <xdr:cNvPr id="4" name="Group 3"/>
        <xdr:cNvGrpSpPr/>
      </xdr:nvGrpSpPr>
      <xdr:grpSpPr>
        <a:xfrm>
          <a:off x="9398000" y="11163300"/>
          <a:ext cx="295275" cy="574675"/>
          <a:chOff x="9131300" y="11620500"/>
          <a:chExt cx="295275" cy="625475"/>
        </a:xfrm>
      </xdr:grpSpPr>
      <xdr:sp macro="" textlink="">
        <xdr:nvSpPr>
          <xdr:cNvPr id="1088" name="Check Box 64" hidden="1">
            <a:extLst>
              <a:ext uri="{63B3BB69-23CF-44E3-9099-C40C66FF867C}">
                <a14:compatExt xmlns:a14="http://schemas.microsoft.com/office/drawing/2010/main" spid="_x0000_s1088"/>
              </a:ext>
            </a:extLst>
          </xdr:cNvPr>
          <xdr:cNvSpPr/>
        </xdr:nvSpPr>
        <xdr:spPr>
          <a:xfrm>
            <a:off x="9131300" y="11620500"/>
            <a:ext cx="295275" cy="231775"/>
          </a:xfrm>
          <a:prstGeom prst="rect">
            <a:avLst/>
          </a:prstGeom>
        </xdr:spPr>
      </xdr:sp>
      <xdr:sp macro="" textlink="">
        <xdr:nvSpPr>
          <xdr:cNvPr id="1089" name="Check Box 65" hidden="1">
            <a:extLst>
              <a:ext uri="{63B3BB69-23CF-44E3-9099-C40C66FF867C}">
                <a14:compatExt xmlns:a14="http://schemas.microsoft.com/office/drawing/2010/main" spid="_x0000_s1089"/>
              </a:ext>
            </a:extLst>
          </xdr:cNvPr>
          <xdr:cNvSpPr/>
        </xdr:nvSpPr>
        <xdr:spPr>
          <a:xfrm>
            <a:off x="9131300" y="11823700"/>
            <a:ext cx="295275" cy="231775"/>
          </a:xfrm>
          <a:prstGeom prst="rect">
            <a:avLst/>
          </a:prstGeom>
        </xdr:spPr>
      </xdr:sp>
      <xdr:sp macro="" textlink="">
        <xdr:nvSpPr>
          <xdr:cNvPr id="1090" name="Check Box 66" hidden="1">
            <a:extLst>
              <a:ext uri="{63B3BB69-23CF-44E3-9099-C40C66FF867C}">
                <a14:compatExt xmlns:a14="http://schemas.microsoft.com/office/drawing/2010/main" spid="_x0000_s1090"/>
              </a:ext>
            </a:extLst>
          </xdr:cNvPr>
          <xdr:cNvSpPr/>
        </xdr:nvSpPr>
        <xdr:spPr>
          <a:xfrm>
            <a:off x="9131300" y="12014200"/>
            <a:ext cx="295275" cy="231775"/>
          </a:xfrm>
          <a:prstGeom prst="rect">
            <a:avLst/>
          </a:prstGeom>
        </xdr:spPr>
      </xdr:sp>
    </xdr:grpSp>
    <xdr:clientData/>
  </xdr:twoCellAnchor>
  <xdr:twoCellAnchor>
    <xdr:from>
      <xdr:col>8</xdr:col>
      <xdr:colOff>644525</xdr:colOff>
      <xdr:row>64</xdr:row>
      <xdr:rowOff>190500</xdr:rowOff>
    </xdr:from>
    <xdr:to>
      <xdr:col>9</xdr:col>
      <xdr:colOff>663575</xdr:colOff>
      <xdr:row>68</xdr:row>
      <xdr:rowOff>15875</xdr:rowOff>
    </xdr:to>
    <xdr:grpSp>
      <xdr:nvGrpSpPr>
        <xdr:cNvPr id="5" name="Group 4"/>
        <xdr:cNvGrpSpPr/>
      </xdr:nvGrpSpPr>
      <xdr:grpSpPr>
        <a:xfrm>
          <a:off x="9394825" y="12890500"/>
          <a:ext cx="704850" cy="587375"/>
          <a:chOff x="9131300" y="13449300"/>
          <a:chExt cx="295275" cy="650875"/>
        </a:xfrm>
      </xdr:grpSpPr>
      <xdr:sp macro="" textlink="">
        <xdr:nvSpPr>
          <xdr:cNvPr id="1091" name="Check Box 67" hidden="1">
            <a:extLst>
              <a:ext uri="{63B3BB69-23CF-44E3-9099-C40C66FF867C}">
                <a14:compatExt xmlns:a14="http://schemas.microsoft.com/office/drawing/2010/main" spid="_x0000_s1091"/>
              </a:ext>
            </a:extLst>
          </xdr:cNvPr>
          <xdr:cNvSpPr/>
        </xdr:nvSpPr>
        <xdr:spPr>
          <a:xfrm>
            <a:off x="9131300" y="13449300"/>
            <a:ext cx="295275" cy="231775"/>
          </a:xfrm>
          <a:prstGeom prst="rect">
            <a:avLst/>
          </a:prstGeom>
        </xdr:spPr>
      </xdr:sp>
      <xdr:sp macro="" textlink="">
        <xdr:nvSpPr>
          <xdr:cNvPr id="1092" name="Check Box 68" hidden="1">
            <a:extLst>
              <a:ext uri="{63B3BB69-23CF-44E3-9099-C40C66FF867C}">
                <a14:compatExt xmlns:a14="http://schemas.microsoft.com/office/drawing/2010/main" spid="_x0000_s1092"/>
              </a:ext>
            </a:extLst>
          </xdr:cNvPr>
          <xdr:cNvSpPr/>
        </xdr:nvSpPr>
        <xdr:spPr>
          <a:xfrm>
            <a:off x="9131300" y="13665200"/>
            <a:ext cx="295275" cy="231775"/>
          </a:xfrm>
          <a:prstGeom prst="rect">
            <a:avLst/>
          </a:prstGeom>
        </xdr:spPr>
      </xdr:sp>
      <xdr:sp macro="" textlink="">
        <xdr:nvSpPr>
          <xdr:cNvPr id="1093" name="Check Box 69" hidden="1">
            <a:extLst>
              <a:ext uri="{63B3BB69-23CF-44E3-9099-C40C66FF867C}">
                <a14:compatExt xmlns:a14="http://schemas.microsoft.com/office/drawing/2010/main" spid="_x0000_s1093"/>
              </a:ext>
            </a:extLst>
          </xdr:cNvPr>
          <xdr:cNvSpPr/>
        </xdr:nvSpPr>
        <xdr:spPr>
          <a:xfrm>
            <a:off x="9131300" y="13868400"/>
            <a:ext cx="295275" cy="231775"/>
          </a:xfrm>
          <a:prstGeom prst="rect">
            <a:avLst/>
          </a:prstGeom>
        </xdr:spPr>
      </xdr:sp>
    </xdr:grpSp>
    <xdr:clientData/>
  </xdr:twoCellAnchor>
  <xdr:twoCellAnchor>
    <xdr:from>
      <xdr:col>8</xdr:col>
      <xdr:colOff>641350</xdr:colOff>
      <xdr:row>46</xdr:row>
      <xdr:rowOff>190500</xdr:rowOff>
    </xdr:from>
    <xdr:to>
      <xdr:col>9</xdr:col>
      <xdr:colOff>257175</xdr:colOff>
      <xdr:row>50</xdr:row>
      <xdr:rowOff>15875</xdr:rowOff>
    </xdr:to>
    <xdr:grpSp>
      <xdr:nvGrpSpPr>
        <xdr:cNvPr id="3" name="Group 2"/>
        <xdr:cNvGrpSpPr/>
      </xdr:nvGrpSpPr>
      <xdr:grpSpPr>
        <a:xfrm>
          <a:off x="9391650" y="9436100"/>
          <a:ext cx="301625" cy="587375"/>
          <a:chOff x="9124950" y="9791700"/>
          <a:chExt cx="301625" cy="638175"/>
        </a:xfrm>
      </xdr:grpSpPr>
      <xdr:sp macro="" textlink="">
        <xdr:nvSpPr>
          <xdr:cNvPr id="1086" name="Check Box 62" hidden="1">
            <a:extLst>
              <a:ext uri="{63B3BB69-23CF-44E3-9099-C40C66FF867C}">
                <a14:compatExt xmlns:a14="http://schemas.microsoft.com/office/drawing/2010/main" spid="_x0000_s1086"/>
              </a:ext>
            </a:extLst>
          </xdr:cNvPr>
          <xdr:cNvSpPr/>
        </xdr:nvSpPr>
        <xdr:spPr>
          <a:xfrm>
            <a:off x="9124950" y="9994900"/>
            <a:ext cx="295275" cy="231775"/>
          </a:xfrm>
          <a:prstGeom prst="rect">
            <a:avLst/>
          </a:prstGeom>
        </xdr:spPr>
      </xdr:sp>
      <xdr:sp macro="" textlink="">
        <xdr:nvSpPr>
          <xdr:cNvPr id="1087" name="Check Box 63" hidden="1">
            <a:extLst>
              <a:ext uri="{63B3BB69-23CF-44E3-9099-C40C66FF867C}">
                <a14:compatExt xmlns:a14="http://schemas.microsoft.com/office/drawing/2010/main" spid="_x0000_s1087"/>
              </a:ext>
            </a:extLst>
          </xdr:cNvPr>
          <xdr:cNvSpPr/>
        </xdr:nvSpPr>
        <xdr:spPr>
          <a:xfrm>
            <a:off x="9124950" y="10198100"/>
            <a:ext cx="295275" cy="231775"/>
          </a:xfrm>
          <a:prstGeom prst="rect">
            <a:avLst/>
          </a:prstGeom>
        </xdr:spPr>
      </xdr:sp>
      <xdr:sp macro="" textlink="">
        <xdr:nvSpPr>
          <xdr:cNvPr id="1094" name="Check Box 70" hidden="1">
            <a:extLst>
              <a:ext uri="{63B3BB69-23CF-44E3-9099-C40C66FF867C}">
                <a14:compatExt xmlns:a14="http://schemas.microsoft.com/office/drawing/2010/main" spid="_x0000_s1094"/>
              </a:ext>
            </a:extLst>
          </xdr:cNvPr>
          <xdr:cNvSpPr/>
        </xdr:nvSpPr>
        <xdr:spPr>
          <a:xfrm>
            <a:off x="9131300" y="9791700"/>
            <a:ext cx="295275" cy="231775"/>
          </a:xfrm>
          <a:prstGeom prst="rect">
            <a:avLst/>
          </a:prstGeom>
        </xdr:spPr>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495300</xdr:colOff>
          <xdr:row>14</xdr:row>
          <xdr:rowOff>133350</xdr:rowOff>
        </xdr:from>
        <xdr:to>
          <xdr:col>1</xdr:col>
          <xdr:colOff>809625</xdr:colOff>
          <xdr:row>15</xdr:row>
          <xdr:rowOff>76200</xdr:rowOff>
        </xdr:to>
        <xdr:sp macro="" textlink="">
          <xdr:nvSpPr>
            <xdr:cNvPr id="6146" name="Check Box 2" hidden="1">
              <a:extLst>
                <a:ext uri="{63B3BB69-23CF-44E3-9099-C40C66FF867C}">
                  <a14:compatExt spid="_x0000_s6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495300</xdr:colOff>
          <xdr:row>14</xdr:row>
          <xdr:rowOff>485775</xdr:rowOff>
        </xdr:from>
        <xdr:to>
          <xdr:col>1</xdr:col>
          <xdr:colOff>838200</xdr:colOff>
          <xdr:row>16</xdr:row>
          <xdr:rowOff>0</xdr:rowOff>
        </xdr:to>
        <xdr:sp macro="" textlink="">
          <xdr:nvSpPr>
            <xdr:cNvPr id="6145" name="Check Box 1" hidden="1">
              <a:extLst>
                <a:ext uri="{63B3BB69-23CF-44E3-9099-C40C66FF867C}">
                  <a14:compatExt spid="_x0000_s6145"/>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628650</xdr:colOff>
          <xdr:row>7</xdr:row>
          <xdr:rowOff>171450</xdr:rowOff>
        </xdr:from>
        <xdr:to>
          <xdr:col>9</xdr:col>
          <xdr:colOff>28575</xdr:colOff>
          <xdr:row>8</xdr:row>
          <xdr:rowOff>171450</xdr:rowOff>
        </xdr:to>
        <xdr:sp macro="" textlink="">
          <xdr:nvSpPr>
            <xdr:cNvPr id="8226" name="Check Box 34" hidden="1">
              <a:extLst>
                <a:ext uri="{63B3BB69-23CF-44E3-9099-C40C66FF867C}">
                  <a14:compatExt spid="_x0000_s82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619125</xdr:colOff>
          <xdr:row>8</xdr:row>
          <xdr:rowOff>152400</xdr:rowOff>
        </xdr:from>
        <xdr:to>
          <xdr:col>9</xdr:col>
          <xdr:colOff>19050</xdr:colOff>
          <xdr:row>9</xdr:row>
          <xdr:rowOff>152400</xdr:rowOff>
        </xdr:to>
        <xdr:sp macro="" textlink="">
          <xdr:nvSpPr>
            <xdr:cNvPr id="8227" name="Check Box 35" hidden="1">
              <a:extLst>
                <a:ext uri="{63B3BB69-23CF-44E3-9099-C40C66FF867C}">
                  <a14:compatExt spid="_x0000_s822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enableFormatConditionsCalculation="0">
    <tabColor indexed="43"/>
    <pageSetUpPr fitToPage="1"/>
  </sheetPr>
  <dimension ref="A1:K55"/>
  <sheetViews>
    <sheetView tabSelected="1" zoomScale="90" zoomScaleNormal="90" workbookViewId="0">
      <selection activeCell="C6" sqref="C6:H6"/>
    </sheetView>
  </sheetViews>
  <sheetFormatPr defaultRowHeight="15"/>
  <cols>
    <col min="1" max="1" width="6.109375" style="367" customWidth="1"/>
    <col min="2" max="2" width="10.77734375" style="367" customWidth="1"/>
    <col min="3" max="3" width="9.33203125" style="367" customWidth="1"/>
    <col min="4" max="4" width="10.21875" style="367" bestFit="1" customWidth="1"/>
    <col min="5" max="5" width="9.33203125" style="367" bestFit="1" customWidth="1"/>
    <col min="6" max="7" width="8.88671875" style="367"/>
    <col min="8" max="8" width="10.21875" style="367" bestFit="1" customWidth="1"/>
    <col min="9" max="16384" width="8.88671875" style="367"/>
  </cols>
  <sheetData>
    <row r="1" spans="1:9" ht="15.75">
      <c r="A1" s="535" t="s">
        <v>243</v>
      </c>
      <c r="B1" s="535"/>
      <c r="C1" s="535"/>
      <c r="D1" s="535"/>
      <c r="E1" s="535"/>
      <c r="F1" s="535"/>
      <c r="G1" s="535"/>
      <c r="H1" s="535"/>
      <c r="I1" s="513"/>
    </row>
    <row r="2" spans="1:9" ht="7.5" customHeight="1">
      <c r="A2" s="368"/>
      <c r="B2" s="368"/>
      <c r="C2" s="368"/>
      <c r="D2" s="368"/>
      <c r="E2" s="368"/>
      <c r="F2" s="368"/>
      <c r="G2" s="368"/>
      <c r="H2" s="368"/>
      <c r="I2" s="513"/>
    </row>
    <row r="3" spans="1:9">
      <c r="A3" s="590" t="s">
        <v>298</v>
      </c>
      <c r="B3" s="590"/>
      <c r="C3" s="590"/>
      <c r="D3" s="590"/>
      <c r="E3" s="590"/>
      <c r="F3" s="590"/>
      <c r="G3" s="590"/>
      <c r="H3" s="590"/>
      <c r="I3" s="6"/>
    </row>
    <row r="4" spans="1:9">
      <c r="A4" s="590"/>
      <c r="B4" s="590"/>
      <c r="C4" s="590"/>
      <c r="D4" s="590"/>
      <c r="E4" s="590"/>
      <c r="F4" s="590"/>
      <c r="G4" s="590"/>
      <c r="H4" s="590"/>
      <c r="I4" s="6"/>
    </row>
    <row r="5" spans="1:9" ht="7.5" customHeight="1">
      <c r="A5" s="22"/>
      <c r="B5" s="22"/>
      <c r="C5" s="22"/>
      <c r="D5" s="22"/>
      <c r="E5" s="22"/>
      <c r="F5" s="22"/>
      <c r="G5" s="22"/>
      <c r="H5" s="22"/>
      <c r="I5" s="6"/>
    </row>
    <row r="6" spans="1:9">
      <c r="A6" s="532" t="s">
        <v>22</v>
      </c>
      <c r="B6" s="592"/>
      <c r="C6" s="536"/>
      <c r="D6" s="537"/>
      <c r="E6" s="537"/>
      <c r="F6" s="537"/>
      <c r="G6" s="537"/>
      <c r="H6" s="538"/>
    </row>
    <row r="7" spans="1:9" s="392" customFormat="1" ht="7.5" customHeight="1">
      <c r="B7" s="401"/>
      <c r="C7" s="378"/>
      <c r="D7" s="378"/>
      <c r="E7" s="378"/>
      <c r="F7" s="378"/>
      <c r="G7" s="378"/>
      <c r="H7" s="378"/>
    </row>
    <row r="8" spans="1:9">
      <c r="A8" s="532" t="s">
        <v>370</v>
      </c>
      <c r="B8" s="532"/>
      <c r="C8" s="536"/>
      <c r="D8" s="537"/>
      <c r="E8" s="537"/>
      <c r="F8" s="537"/>
      <c r="G8" s="537"/>
      <c r="H8" s="538"/>
    </row>
    <row r="9" spans="1:9" ht="7.5" customHeight="1"/>
    <row r="10" spans="1:9">
      <c r="A10" s="532" t="s">
        <v>185</v>
      </c>
      <c r="B10" s="532"/>
      <c r="C10" s="532"/>
      <c r="D10" s="532"/>
      <c r="E10" s="532"/>
      <c r="F10" s="533"/>
      <c r="G10" s="534"/>
    </row>
    <row r="11" spans="1:9" ht="7.5" customHeight="1">
      <c r="A11" s="401"/>
      <c r="B11" s="401"/>
      <c r="C11" s="401"/>
      <c r="D11" s="15"/>
      <c r="E11" s="401"/>
      <c r="F11" s="387"/>
      <c r="G11" s="401"/>
      <c r="H11" s="401"/>
    </row>
    <row r="12" spans="1:9">
      <c r="A12" s="532" t="s">
        <v>244</v>
      </c>
      <c r="B12" s="532"/>
      <c r="C12" s="532"/>
      <c r="D12" s="532"/>
      <c r="E12" s="532"/>
      <c r="F12" s="533"/>
      <c r="G12" s="534"/>
    </row>
    <row r="13" spans="1:9" ht="7.5" customHeight="1">
      <c r="A13" s="392"/>
      <c r="B13" s="392"/>
      <c r="C13" s="392"/>
      <c r="D13" s="15"/>
      <c r="E13" s="392"/>
      <c r="F13" s="392"/>
      <c r="G13" s="392"/>
      <c r="H13" s="392"/>
    </row>
    <row r="14" spans="1:9">
      <c r="A14" s="539" t="s">
        <v>245</v>
      </c>
      <c r="B14" s="539"/>
      <c r="C14" s="539"/>
      <c r="D14" s="539"/>
      <c r="E14" s="540"/>
      <c r="F14" s="346" t="s">
        <v>186</v>
      </c>
      <c r="G14" s="347" t="s">
        <v>187</v>
      </c>
      <c r="H14" s="383"/>
    </row>
    <row r="15" spans="1:9" ht="7.5" customHeight="1" thickBot="1">
      <c r="A15" s="401"/>
      <c r="B15" s="401"/>
      <c r="C15" s="401"/>
      <c r="D15" s="15"/>
      <c r="E15" s="401"/>
      <c r="F15" s="387"/>
      <c r="G15" s="401"/>
      <c r="H15" s="401"/>
    </row>
    <row r="16" spans="1:9" ht="16.5" thickBot="1">
      <c r="A16" s="541" t="s">
        <v>246</v>
      </c>
      <c r="B16" s="541"/>
      <c r="C16" s="541"/>
      <c r="D16" s="541"/>
      <c r="E16" s="541"/>
      <c r="F16" s="542">
        <f>IF(OR(F18&gt;0,F30&gt;0),F18+F30,0)</f>
        <v>0</v>
      </c>
      <c r="G16" s="543"/>
    </row>
    <row r="17" spans="1:8" ht="7.5" customHeight="1" thickBot="1">
      <c r="A17" s="370"/>
      <c r="B17" s="370"/>
      <c r="C17" s="370"/>
      <c r="D17" s="15"/>
    </row>
    <row r="18" spans="1:8" ht="16.5" thickBot="1">
      <c r="A18" s="532" t="s">
        <v>247</v>
      </c>
      <c r="B18" s="532"/>
      <c r="C18" s="532"/>
      <c r="D18" s="532"/>
      <c r="E18" s="532"/>
      <c r="F18" s="542">
        <f>SUM(F21:F28)</f>
        <v>0</v>
      </c>
      <c r="G18" s="543"/>
      <c r="H18" s="16">
        <f>IF(OR(F18&gt;0),SUM(H21:H28),0)</f>
        <v>0</v>
      </c>
    </row>
    <row r="19" spans="1:8" ht="7.5" customHeight="1" thickBot="1">
      <c r="D19" s="15"/>
    </row>
    <row r="20" spans="1:8" ht="30.75" thickBot="1">
      <c r="B20" s="529" t="s">
        <v>248</v>
      </c>
      <c r="C20" s="530"/>
      <c r="D20" s="371" t="s">
        <v>155</v>
      </c>
      <c r="E20" s="371" t="s">
        <v>249</v>
      </c>
      <c r="F20" s="531" t="s">
        <v>250</v>
      </c>
      <c r="G20" s="531"/>
      <c r="H20" s="17" t="s">
        <v>251</v>
      </c>
    </row>
    <row r="21" spans="1:8">
      <c r="B21" s="544" t="s">
        <v>252</v>
      </c>
      <c r="C21" s="545"/>
      <c r="D21" s="173"/>
      <c r="E21" s="372"/>
      <c r="F21" s="546">
        <f>IF(AND(D21&gt;0,E21&gt;0),(D21*E21),0)</f>
        <v>0</v>
      </c>
      <c r="G21" s="547"/>
      <c r="H21" s="18">
        <f t="shared" ref="H21:H26" si="0">IF(F21=0,0,F21/$F$16)</f>
        <v>0</v>
      </c>
    </row>
    <row r="22" spans="1:8">
      <c r="B22" s="548" t="s">
        <v>253</v>
      </c>
      <c r="C22" s="549"/>
      <c r="D22" s="174"/>
      <c r="E22" s="365"/>
      <c r="F22" s="550">
        <f>IF(AND(D22&gt;0,E22&gt;0),(D22*E22),0)</f>
        <v>0</v>
      </c>
      <c r="G22" s="551"/>
      <c r="H22" s="19">
        <f t="shared" si="0"/>
        <v>0</v>
      </c>
    </row>
    <row r="23" spans="1:8">
      <c r="B23" s="548" t="s">
        <v>254</v>
      </c>
      <c r="C23" s="549"/>
      <c r="D23" s="174"/>
      <c r="E23" s="365"/>
      <c r="F23" s="550">
        <f>IF(AND(D23&gt;0,E23&gt;0),(D23*E23),0)</f>
        <v>0</v>
      </c>
      <c r="G23" s="551"/>
      <c r="H23" s="19">
        <f t="shared" si="0"/>
        <v>0</v>
      </c>
    </row>
    <row r="24" spans="1:8">
      <c r="B24" s="548" t="s">
        <v>255</v>
      </c>
      <c r="C24" s="549"/>
      <c r="D24" s="174"/>
      <c r="E24" s="365"/>
      <c r="F24" s="550">
        <f>IF(AND(D24&gt;0,E24&gt;0),(D24*E24),0)</f>
        <v>0</v>
      </c>
      <c r="G24" s="551"/>
      <c r="H24" s="19">
        <f t="shared" si="0"/>
        <v>0</v>
      </c>
    </row>
    <row r="25" spans="1:8" ht="15.75" thickBot="1">
      <c r="B25" s="552" t="s">
        <v>256</v>
      </c>
      <c r="C25" s="553"/>
      <c r="D25" s="345"/>
      <c r="E25" s="366"/>
      <c r="F25" s="554">
        <f>IF(AND(D25&gt;0,E25&gt;0),(D25*E25),0)</f>
        <v>0</v>
      </c>
      <c r="G25" s="555"/>
      <c r="H25" s="20">
        <f t="shared" si="0"/>
        <v>0</v>
      </c>
    </row>
    <row r="26" spans="1:8">
      <c r="B26" s="566" t="s">
        <v>473</v>
      </c>
      <c r="C26" s="567"/>
      <c r="D26" s="567"/>
      <c r="E26" s="567"/>
      <c r="F26" s="559"/>
      <c r="G26" s="559"/>
      <c r="H26" s="18">
        <f t="shared" si="0"/>
        <v>0</v>
      </c>
    </row>
    <row r="27" spans="1:8">
      <c r="B27" s="564" t="s">
        <v>475</v>
      </c>
      <c r="C27" s="565"/>
      <c r="D27" s="565"/>
      <c r="E27" s="565"/>
      <c r="F27" s="560"/>
      <c r="G27" s="560"/>
      <c r="H27" s="19">
        <f t="shared" ref="H27:H28" si="1">IF(F27=0,0,F27/$F$16)</f>
        <v>0</v>
      </c>
    </row>
    <row r="28" spans="1:8" ht="15.75" thickBot="1">
      <c r="B28" s="562" t="s">
        <v>474</v>
      </c>
      <c r="C28" s="563"/>
      <c r="D28" s="563"/>
      <c r="E28" s="563"/>
      <c r="F28" s="561"/>
      <c r="G28" s="561"/>
      <c r="H28" s="20">
        <f t="shared" si="1"/>
        <v>0</v>
      </c>
    </row>
    <row r="29" spans="1:8" ht="7.5" customHeight="1" thickBot="1"/>
    <row r="30" spans="1:8" ht="16.5" thickBot="1">
      <c r="A30" s="532" t="s">
        <v>257</v>
      </c>
      <c r="B30" s="532"/>
      <c r="C30" s="532"/>
      <c r="D30" s="532"/>
      <c r="E30" s="556"/>
      <c r="F30" s="557">
        <f>IF(OR(F33&gt;0,F34&gt;0,F35&gt;0,F36&gt;0,F37&gt;0,F38&gt;0,F39&gt;0,F40&gt;0,F41&gt;0,F42&gt;0,F43&gt;0,F44&gt;0),SUM(F33:F44),0)</f>
        <v>0</v>
      </c>
      <c r="G30" s="558"/>
      <c r="H30" s="16">
        <f>IF(F30&gt;0,SUM(H33:H44),0)</f>
        <v>0</v>
      </c>
    </row>
    <row r="31" spans="1:8" ht="7.5" customHeight="1" thickBot="1">
      <c r="D31" s="383"/>
    </row>
    <row r="32" spans="1:8" ht="30.75" thickBot="1">
      <c r="B32" s="568" t="s">
        <v>258</v>
      </c>
      <c r="C32" s="569"/>
      <c r="D32" s="569"/>
      <c r="E32" s="570"/>
      <c r="F32" s="571" t="s">
        <v>259</v>
      </c>
      <c r="G32" s="572"/>
      <c r="H32" s="17" t="s">
        <v>251</v>
      </c>
    </row>
    <row r="33" spans="1:11">
      <c r="B33" s="573" t="s">
        <v>402</v>
      </c>
      <c r="C33" s="574"/>
      <c r="D33" s="574"/>
      <c r="E33" s="575"/>
      <c r="F33" s="576"/>
      <c r="G33" s="577"/>
      <c r="H33" s="21">
        <f>IF(F33&gt;0,F33/$F$16,0)</f>
        <v>0</v>
      </c>
    </row>
    <row r="34" spans="1:11">
      <c r="B34" s="578" t="s">
        <v>260</v>
      </c>
      <c r="C34" s="579"/>
      <c r="D34" s="579"/>
      <c r="E34" s="580"/>
      <c r="F34" s="522"/>
      <c r="G34" s="523"/>
      <c r="H34" s="21">
        <f t="shared" ref="H34:H44" si="2">IF(F34&gt;0,F34/$F$16,0)</f>
        <v>0</v>
      </c>
    </row>
    <row r="35" spans="1:11">
      <c r="B35" s="519" t="s">
        <v>261</v>
      </c>
      <c r="C35" s="520"/>
      <c r="D35" s="520"/>
      <c r="E35" s="521"/>
      <c r="F35" s="522"/>
      <c r="G35" s="523"/>
      <c r="H35" s="21">
        <f t="shared" si="2"/>
        <v>0</v>
      </c>
    </row>
    <row r="36" spans="1:11">
      <c r="B36" s="519" t="s">
        <v>262</v>
      </c>
      <c r="C36" s="520"/>
      <c r="D36" s="520"/>
      <c r="E36" s="521"/>
      <c r="F36" s="522"/>
      <c r="G36" s="523"/>
      <c r="H36" s="21">
        <f t="shared" si="2"/>
        <v>0</v>
      </c>
    </row>
    <row r="37" spans="1:11">
      <c r="B37" s="519" t="s">
        <v>263</v>
      </c>
      <c r="C37" s="520"/>
      <c r="D37" s="520"/>
      <c r="E37" s="521"/>
      <c r="F37" s="522"/>
      <c r="G37" s="523"/>
      <c r="H37" s="21">
        <f t="shared" si="2"/>
        <v>0</v>
      </c>
    </row>
    <row r="38" spans="1:11">
      <c r="B38" s="519" t="s">
        <v>264</v>
      </c>
      <c r="C38" s="520"/>
      <c r="D38" s="520"/>
      <c r="E38" s="521"/>
      <c r="F38" s="522"/>
      <c r="G38" s="523"/>
      <c r="H38" s="21">
        <f t="shared" si="2"/>
        <v>0</v>
      </c>
    </row>
    <row r="39" spans="1:11">
      <c r="B39" s="519" t="s">
        <v>265</v>
      </c>
      <c r="C39" s="520"/>
      <c r="D39" s="520"/>
      <c r="E39" s="521"/>
      <c r="F39" s="522"/>
      <c r="G39" s="523"/>
      <c r="H39" s="21">
        <f t="shared" si="2"/>
        <v>0</v>
      </c>
    </row>
    <row r="40" spans="1:11">
      <c r="B40" s="519" t="s">
        <v>403</v>
      </c>
      <c r="C40" s="520"/>
      <c r="D40" s="520"/>
      <c r="E40" s="521"/>
      <c r="F40" s="522"/>
      <c r="G40" s="523"/>
      <c r="H40" s="21">
        <f t="shared" si="2"/>
        <v>0</v>
      </c>
    </row>
    <row r="41" spans="1:11">
      <c r="B41" s="519" t="s">
        <v>266</v>
      </c>
      <c r="C41" s="520"/>
      <c r="D41" s="520"/>
      <c r="E41" s="521"/>
      <c r="F41" s="522"/>
      <c r="G41" s="523"/>
      <c r="H41" s="21">
        <f t="shared" si="2"/>
        <v>0</v>
      </c>
    </row>
    <row r="42" spans="1:11">
      <c r="B42" s="519" t="s">
        <v>404</v>
      </c>
      <c r="C42" s="520"/>
      <c r="D42" s="520"/>
      <c r="E42" s="521"/>
      <c r="F42" s="522"/>
      <c r="G42" s="523"/>
      <c r="H42" s="210">
        <f t="shared" si="2"/>
        <v>0</v>
      </c>
    </row>
    <row r="43" spans="1:11">
      <c r="B43" s="524" t="s">
        <v>82</v>
      </c>
      <c r="C43" s="525"/>
      <c r="D43" s="525"/>
      <c r="E43" s="526"/>
      <c r="F43" s="527"/>
      <c r="G43" s="528"/>
      <c r="H43" s="216">
        <f t="shared" si="2"/>
        <v>0</v>
      </c>
      <c r="I43" s="107"/>
      <c r="J43" s="107"/>
      <c r="K43" s="107"/>
    </row>
    <row r="44" spans="1:11" ht="15.75" thickBot="1">
      <c r="B44" s="516" t="s">
        <v>409</v>
      </c>
      <c r="C44" s="517"/>
      <c r="D44" s="517"/>
      <c r="E44" s="518"/>
      <c r="F44" s="514"/>
      <c r="G44" s="515"/>
      <c r="H44" s="20">
        <f t="shared" si="2"/>
        <v>0</v>
      </c>
      <c r="I44" s="107"/>
      <c r="J44" s="107"/>
      <c r="K44" s="107"/>
    </row>
    <row r="45" spans="1:11" ht="7.5" customHeight="1">
      <c r="D45" s="15"/>
      <c r="I45" s="107"/>
      <c r="J45" s="107"/>
      <c r="K45" s="107"/>
    </row>
    <row r="46" spans="1:11" ht="15.75">
      <c r="A46" s="591" t="s">
        <v>435</v>
      </c>
      <c r="B46" s="591"/>
      <c r="C46" s="591"/>
      <c r="D46" s="591"/>
      <c r="E46" s="591"/>
      <c r="F46" s="591"/>
      <c r="G46" s="591"/>
      <c r="H46" s="591"/>
      <c r="I46" s="107"/>
      <c r="J46" s="107"/>
      <c r="K46" s="107"/>
    </row>
    <row r="47" spans="1:11">
      <c r="A47" s="581"/>
      <c r="B47" s="582"/>
      <c r="C47" s="582"/>
      <c r="D47" s="582"/>
      <c r="E47" s="582"/>
      <c r="F47" s="582"/>
      <c r="G47" s="582"/>
      <c r="H47" s="583"/>
      <c r="I47" s="107"/>
      <c r="J47" s="107"/>
      <c r="K47" s="107"/>
    </row>
    <row r="48" spans="1:11">
      <c r="A48" s="584"/>
      <c r="B48" s="585"/>
      <c r="C48" s="585"/>
      <c r="D48" s="585"/>
      <c r="E48" s="585"/>
      <c r="F48" s="585"/>
      <c r="G48" s="585"/>
      <c r="H48" s="586"/>
    </row>
    <row r="49" spans="1:8">
      <c r="A49" s="584"/>
      <c r="B49" s="585"/>
      <c r="C49" s="585"/>
      <c r="D49" s="585"/>
      <c r="E49" s="585"/>
      <c r="F49" s="585"/>
      <c r="G49" s="585"/>
      <c r="H49" s="586"/>
    </row>
    <row r="50" spans="1:8">
      <c r="A50" s="584"/>
      <c r="B50" s="585"/>
      <c r="C50" s="585"/>
      <c r="D50" s="585"/>
      <c r="E50" s="585"/>
      <c r="F50" s="585"/>
      <c r="G50" s="585"/>
      <c r="H50" s="586"/>
    </row>
    <row r="51" spans="1:8">
      <c r="A51" s="584"/>
      <c r="B51" s="585"/>
      <c r="C51" s="585"/>
      <c r="D51" s="585"/>
      <c r="E51" s="585"/>
      <c r="F51" s="585"/>
      <c r="G51" s="585"/>
      <c r="H51" s="586"/>
    </row>
    <row r="52" spans="1:8">
      <c r="A52" s="584"/>
      <c r="B52" s="585"/>
      <c r="C52" s="585"/>
      <c r="D52" s="585"/>
      <c r="E52" s="585"/>
      <c r="F52" s="585"/>
      <c r="G52" s="585"/>
      <c r="H52" s="586"/>
    </row>
    <row r="53" spans="1:8">
      <c r="A53" s="584"/>
      <c r="B53" s="585"/>
      <c r="C53" s="585"/>
      <c r="D53" s="585"/>
      <c r="E53" s="585"/>
      <c r="F53" s="585"/>
      <c r="G53" s="585"/>
      <c r="H53" s="586"/>
    </row>
    <row r="54" spans="1:8">
      <c r="A54" s="584"/>
      <c r="B54" s="585"/>
      <c r="C54" s="585"/>
      <c r="D54" s="585"/>
      <c r="E54" s="585"/>
      <c r="F54" s="585"/>
      <c r="G54" s="585"/>
      <c r="H54" s="586"/>
    </row>
    <row r="55" spans="1:8">
      <c r="A55" s="587"/>
      <c r="B55" s="588"/>
      <c r="C55" s="588"/>
      <c r="D55" s="588"/>
      <c r="E55" s="588"/>
      <c r="F55" s="588"/>
      <c r="G55" s="588"/>
      <c r="H55" s="589"/>
    </row>
  </sheetData>
  <sheetProtection password="C933" sheet="1" objects="1" scenarios="1"/>
  <mergeCells count="63">
    <mergeCell ref="A47:H55"/>
    <mergeCell ref="A3:H4"/>
    <mergeCell ref="A46:H46"/>
    <mergeCell ref="A6:B6"/>
    <mergeCell ref="B39:E39"/>
    <mergeCell ref="F39:G39"/>
    <mergeCell ref="B41:E41"/>
    <mergeCell ref="F41:G41"/>
    <mergeCell ref="B37:E37"/>
    <mergeCell ref="F37:G37"/>
    <mergeCell ref="B38:E38"/>
    <mergeCell ref="F38:G38"/>
    <mergeCell ref="B35:E35"/>
    <mergeCell ref="F35:G35"/>
    <mergeCell ref="B36:E36"/>
    <mergeCell ref="F36:G36"/>
    <mergeCell ref="B32:E32"/>
    <mergeCell ref="F32:G32"/>
    <mergeCell ref="B33:E33"/>
    <mergeCell ref="F33:G33"/>
    <mergeCell ref="B34:E34"/>
    <mergeCell ref="F34:G34"/>
    <mergeCell ref="B24:C24"/>
    <mergeCell ref="F24:G24"/>
    <mergeCell ref="B25:C25"/>
    <mergeCell ref="F25:G25"/>
    <mergeCell ref="A30:E30"/>
    <mergeCell ref="F30:G30"/>
    <mergeCell ref="F26:G26"/>
    <mergeCell ref="F27:G27"/>
    <mergeCell ref="F28:G28"/>
    <mergeCell ref="B28:E28"/>
    <mergeCell ref="B27:E27"/>
    <mergeCell ref="B26:E26"/>
    <mergeCell ref="B21:C21"/>
    <mergeCell ref="F21:G21"/>
    <mergeCell ref="B22:C22"/>
    <mergeCell ref="F22:G22"/>
    <mergeCell ref="B23:C23"/>
    <mergeCell ref="F23:G23"/>
    <mergeCell ref="B20:C20"/>
    <mergeCell ref="F20:G20"/>
    <mergeCell ref="A12:E12"/>
    <mergeCell ref="F12:G12"/>
    <mergeCell ref="A1:H1"/>
    <mergeCell ref="C6:H6"/>
    <mergeCell ref="A10:E10"/>
    <mergeCell ref="F10:G10"/>
    <mergeCell ref="A8:B8"/>
    <mergeCell ref="C8:H8"/>
    <mergeCell ref="A14:E14"/>
    <mergeCell ref="A16:E16"/>
    <mergeCell ref="F16:G16"/>
    <mergeCell ref="A18:E18"/>
    <mergeCell ref="F18:G18"/>
    <mergeCell ref="F44:G44"/>
    <mergeCell ref="B44:E44"/>
    <mergeCell ref="B40:E40"/>
    <mergeCell ref="F40:G40"/>
    <mergeCell ref="B42:E42"/>
    <mergeCell ref="F42:G42"/>
    <mergeCell ref="B43:E43"/>
    <mergeCell ref="F43:G43"/>
  </mergeCells>
  <phoneticPr fontId="3" type="noConversion"/>
  <pageMargins left="0.5" right="0.5" top="0.75" bottom="0.5" header="0.5" footer="0.31"/>
  <pageSetup scale="90" orientation="portrait" horizontalDpi="300" verticalDpi="300" r:id="rId1"/>
  <headerFooter alignWithMargins="0">
    <oddFooter>&amp;L&amp;"Times New Roman,Regular"&amp;10Revised January 2008&amp;R&amp;"Times New Roman,Regular"&amp;10Printed: &amp;D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5</xdr:col>
                    <xdr:colOff>504825</xdr:colOff>
                    <xdr:row>12</xdr:row>
                    <xdr:rowOff>76200</xdr:rowOff>
                  </from>
                  <to>
                    <xdr:col>6</xdr:col>
                    <xdr:colOff>47625</xdr:colOff>
                    <xdr:row>14</xdr:row>
                    <xdr:rowOff>9525</xdr:rowOff>
                  </to>
                </anchor>
              </controlPr>
            </control>
          </mc:Choice>
        </mc:AlternateContent>
        <mc:AlternateContent xmlns:mc="http://schemas.openxmlformats.org/markup-compatibility/2006">
          <mc:Choice Requires="x14">
            <control shapeId="4099" r:id="rId5" name="Check Box 3">
              <controlPr defaultSize="0" autoFill="0" autoLine="0" autoPict="0">
                <anchor moveWithCells="1">
                  <from>
                    <xdr:col>6</xdr:col>
                    <xdr:colOff>390525</xdr:colOff>
                    <xdr:row>12</xdr:row>
                    <xdr:rowOff>76200</xdr:rowOff>
                  </from>
                  <to>
                    <xdr:col>6</xdr:col>
                    <xdr:colOff>695325</xdr:colOff>
                    <xdr:row>14</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indexed="43"/>
    <pageSetUpPr fitToPage="1"/>
  </sheetPr>
  <dimension ref="A1:L88"/>
  <sheetViews>
    <sheetView zoomScale="90" zoomScaleNormal="90" zoomScaleSheetLayoutView="75" workbookViewId="0">
      <selection activeCell="F16" sqref="F16"/>
    </sheetView>
  </sheetViews>
  <sheetFormatPr defaultColWidth="8.77734375" defaultRowHeight="15"/>
  <cols>
    <col min="1" max="1" width="4.6640625" style="367" customWidth="1"/>
    <col min="2" max="2" width="15.33203125" style="367" customWidth="1"/>
    <col min="3" max="5" width="8.77734375" style="367" customWidth="1"/>
    <col min="6" max="6" width="16.109375" style="367" bestFit="1" customWidth="1"/>
    <col min="7" max="7" width="2.5546875" style="367" customWidth="1"/>
    <col min="8" max="8" width="16.109375" style="367" bestFit="1" customWidth="1"/>
    <col min="9" max="9" width="2.5546875" style="367" customWidth="1"/>
    <col min="10" max="10" width="17.109375" style="367" bestFit="1" customWidth="1"/>
    <col min="11" max="11" width="2.21875" style="367" customWidth="1"/>
    <col min="12" max="12" width="15.21875" style="367" bestFit="1" customWidth="1"/>
    <col min="13" max="16384" width="8.77734375" style="367"/>
  </cols>
  <sheetData>
    <row r="1" spans="1:12" ht="15.75">
      <c r="A1" s="535" t="s">
        <v>241</v>
      </c>
      <c r="B1" s="535"/>
      <c r="C1" s="535"/>
      <c r="D1" s="535"/>
      <c r="E1" s="535"/>
      <c r="F1" s="535"/>
      <c r="G1" s="535"/>
      <c r="H1" s="535"/>
      <c r="I1" s="535"/>
      <c r="J1" s="535"/>
      <c r="K1" s="368"/>
    </row>
    <row r="2" spans="1:12" ht="4.9000000000000004" customHeight="1">
      <c r="A2" s="379"/>
    </row>
    <row r="3" spans="1:12">
      <c r="A3" s="616" t="s">
        <v>235</v>
      </c>
      <c r="B3" s="616"/>
      <c r="C3" s="616"/>
      <c r="D3" s="616"/>
      <c r="E3" s="616"/>
      <c r="F3" s="616"/>
      <c r="G3" s="616"/>
      <c r="H3" s="616"/>
      <c r="I3" s="616"/>
      <c r="J3" s="616"/>
      <c r="K3" s="377"/>
    </row>
    <row r="4" spans="1:12" ht="9" customHeight="1"/>
    <row r="5" spans="1:12" ht="15.75">
      <c r="A5" s="627" t="s">
        <v>22</v>
      </c>
      <c r="B5" s="628"/>
      <c r="C5" s="624" t="str">
        <f>IF('Building Info'!F16&gt;0,'Building Info'!C6," ")</f>
        <v xml:space="preserve"> </v>
      </c>
      <c r="D5" s="625"/>
      <c r="E5" s="625"/>
      <c r="F5" s="625"/>
      <c r="G5" s="625"/>
      <c r="H5" s="625"/>
      <c r="I5" s="625"/>
      <c r="J5" s="626"/>
      <c r="K5" s="369"/>
      <c r="L5" s="369"/>
    </row>
    <row r="6" spans="1:12" ht="15.75">
      <c r="A6" s="627" t="s">
        <v>94</v>
      </c>
      <c r="B6" s="628"/>
      <c r="C6" s="624" t="str">
        <f>IF('Building Info'!F16&gt;0,'Building Info'!C8," ")</f>
        <v xml:space="preserve"> </v>
      </c>
      <c r="D6" s="625"/>
      <c r="E6" s="625"/>
      <c r="F6" s="625"/>
      <c r="G6" s="625"/>
      <c r="H6" s="625"/>
      <c r="I6" s="625"/>
      <c r="J6" s="626"/>
      <c r="K6" s="337"/>
      <c r="L6" s="369"/>
    </row>
    <row r="7" spans="1:12" ht="15.75">
      <c r="A7" s="627" t="s">
        <v>350</v>
      </c>
      <c r="B7" s="628"/>
      <c r="C7" s="120">
        <f>'Rental Project Worksheet'!B38</f>
        <v>0</v>
      </c>
      <c r="D7" s="369"/>
      <c r="E7" s="369"/>
      <c r="F7" s="369"/>
      <c r="G7" s="369"/>
      <c r="H7" s="369"/>
      <c r="I7" s="369"/>
      <c r="J7" s="369"/>
      <c r="K7" s="369"/>
    </row>
    <row r="8" spans="1:12" ht="15.75">
      <c r="A8" s="627" t="s">
        <v>477</v>
      </c>
      <c r="B8" s="628"/>
      <c r="C8" s="120">
        <f>'Building Info'!F18</f>
        <v>0</v>
      </c>
      <c r="D8" s="369"/>
      <c r="E8" s="369"/>
      <c r="F8" s="369"/>
      <c r="G8" s="369"/>
      <c r="H8" s="369"/>
      <c r="I8" s="369"/>
      <c r="J8" s="369"/>
      <c r="K8" s="369"/>
    </row>
    <row r="9" spans="1:12" ht="15.75">
      <c r="A9" s="627" t="s">
        <v>351</v>
      </c>
      <c r="B9" s="627"/>
      <c r="C9" s="117">
        <f>'Building Info'!F30</f>
        <v>0</v>
      </c>
      <c r="D9" s="369"/>
      <c r="E9" s="369"/>
      <c r="F9" s="369"/>
      <c r="G9" s="369"/>
      <c r="H9" s="369"/>
      <c r="I9" s="369"/>
      <c r="J9" s="369"/>
      <c r="K9" s="369"/>
    </row>
    <row r="10" spans="1:12" ht="6.75" customHeight="1">
      <c r="A10" s="401"/>
      <c r="B10" s="163"/>
      <c r="C10" s="163"/>
      <c r="D10" s="163"/>
      <c r="E10" s="163"/>
      <c r="F10" s="164"/>
      <c r="G10" s="164"/>
      <c r="H10" s="164"/>
      <c r="I10" s="164"/>
      <c r="J10" s="164"/>
      <c r="K10" s="164"/>
      <c r="L10" s="164"/>
    </row>
    <row r="11" spans="1:12" ht="15.75">
      <c r="A11" s="632" t="s">
        <v>454</v>
      </c>
      <c r="B11" s="633"/>
      <c r="C11" s="633"/>
      <c r="D11" s="633"/>
      <c r="E11" s="633"/>
      <c r="F11" s="633"/>
      <c r="G11" s="633"/>
      <c r="H11" s="633"/>
      <c r="I11" s="633"/>
      <c r="J11" s="634"/>
      <c r="K11" s="12"/>
      <c r="L11" s="12"/>
    </row>
    <row r="12" spans="1:12" ht="6.75" customHeight="1">
      <c r="A12" s="401"/>
      <c r="B12" s="163"/>
      <c r="C12" s="163"/>
      <c r="D12" s="163"/>
      <c r="E12" s="163"/>
      <c r="F12" s="164"/>
      <c r="G12" s="164"/>
      <c r="H12" s="164"/>
      <c r="I12" s="164"/>
      <c r="J12" s="164"/>
      <c r="K12" s="164"/>
      <c r="L12" s="164"/>
    </row>
    <row r="13" spans="1:12" ht="15.75" customHeight="1">
      <c r="A13" s="632" t="s">
        <v>421</v>
      </c>
      <c r="B13" s="633"/>
      <c r="C13" s="633"/>
      <c r="D13" s="633"/>
      <c r="E13" s="633"/>
      <c r="F13" s="633"/>
      <c r="G13" s="633"/>
      <c r="H13" s="633"/>
      <c r="I13" s="633"/>
      <c r="J13" s="634"/>
      <c r="K13" s="12"/>
      <c r="L13" s="12"/>
    </row>
    <row r="14" spans="1:12" ht="9" customHeight="1" thickBot="1">
      <c r="A14" s="12"/>
      <c r="B14" s="401"/>
      <c r="C14" s="13"/>
      <c r="D14" s="401"/>
    </row>
    <row r="15" spans="1:12" ht="31.5" customHeight="1">
      <c r="A15" s="304" t="s">
        <v>95</v>
      </c>
      <c r="B15" s="636" t="s">
        <v>96</v>
      </c>
      <c r="C15" s="637"/>
      <c r="D15" s="637"/>
      <c r="E15" s="638"/>
      <c r="F15" s="305" t="s">
        <v>312</v>
      </c>
      <c r="G15" s="620"/>
      <c r="H15" s="306" t="s">
        <v>371</v>
      </c>
      <c r="I15" s="617"/>
      <c r="J15" s="307" t="s">
        <v>422</v>
      </c>
    </row>
    <row r="16" spans="1:12">
      <c r="A16" s="157">
        <v>1</v>
      </c>
      <c r="B16" s="603" t="s">
        <v>97</v>
      </c>
      <c r="C16" s="603"/>
      <c r="D16" s="603"/>
      <c r="E16" s="603"/>
      <c r="F16" s="204"/>
      <c r="G16" s="621"/>
      <c r="H16" s="204"/>
      <c r="I16" s="618"/>
      <c r="J16" s="308">
        <f t="shared" ref="J16:J47" si="0">F16+H16</f>
        <v>0</v>
      </c>
    </row>
    <row r="17" spans="1:10">
      <c r="A17" s="157">
        <v>2</v>
      </c>
      <c r="B17" s="603" t="s">
        <v>98</v>
      </c>
      <c r="C17" s="603"/>
      <c r="D17" s="603"/>
      <c r="E17" s="603"/>
      <c r="F17" s="204"/>
      <c r="G17" s="621"/>
      <c r="H17" s="204"/>
      <c r="I17" s="618"/>
      <c r="J17" s="308">
        <f t="shared" si="0"/>
        <v>0</v>
      </c>
    </row>
    <row r="18" spans="1:10">
      <c r="A18" s="157">
        <v>3</v>
      </c>
      <c r="B18" s="603" t="s">
        <v>99</v>
      </c>
      <c r="C18" s="603"/>
      <c r="D18" s="603"/>
      <c r="E18" s="603"/>
      <c r="F18" s="204"/>
      <c r="G18" s="621"/>
      <c r="H18" s="204"/>
      <c r="I18" s="618"/>
      <c r="J18" s="308">
        <f t="shared" si="0"/>
        <v>0</v>
      </c>
    </row>
    <row r="19" spans="1:10">
      <c r="A19" s="157">
        <v>4</v>
      </c>
      <c r="B19" s="603" t="s">
        <v>100</v>
      </c>
      <c r="C19" s="603"/>
      <c r="D19" s="603"/>
      <c r="E19" s="603"/>
      <c r="F19" s="204"/>
      <c r="G19" s="621"/>
      <c r="H19" s="204"/>
      <c r="I19" s="618"/>
      <c r="J19" s="308">
        <f t="shared" si="0"/>
        <v>0</v>
      </c>
    </row>
    <row r="20" spans="1:10">
      <c r="A20" s="157">
        <v>5</v>
      </c>
      <c r="B20" s="603" t="s">
        <v>101</v>
      </c>
      <c r="C20" s="603"/>
      <c r="D20" s="603"/>
      <c r="E20" s="603"/>
      <c r="F20" s="204"/>
      <c r="G20" s="621"/>
      <c r="H20" s="204"/>
      <c r="I20" s="618"/>
      <c r="J20" s="308">
        <f t="shared" si="0"/>
        <v>0</v>
      </c>
    </row>
    <row r="21" spans="1:10">
      <c r="A21" s="157">
        <v>6</v>
      </c>
      <c r="B21" s="603" t="s">
        <v>102</v>
      </c>
      <c r="C21" s="603"/>
      <c r="D21" s="603"/>
      <c r="E21" s="603"/>
      <c r="F21" s="204"/>
      <c r="G21" s="621"/>
      <c r="H21" s="204"/>
      <c r="I21" s="618"/>
      <c r="J21" s="308">
        <f t="shared" si="0"/>
        <v>0</v>
      </c>
    </row>
    <row r="22" spans="1:10">
      <c r="A22" s="157">
        <v>7</v>
      </c>
      <c r="B22" s="623" t="s">
        <v>103</v>
      </c>
      <c r="C22" s="623"/>
      <c r="D22" s="623"/>
      <c r="E22" s="623"/>
      <c r="F22" s="204"/>
      <c r="G22" s="621"/>
      <c r="H22" s="204"/>
      <c r="I22" s="618"/>
      <c r="J22" s="308">
        <f t="shared" si="0"/>
        <v>0</v>
      </c>
    </row>
    <row r="23" spans="1:10">
      <c r="A23" s="157">
        <v>8</v>
      </c>
      <c r="B23" s="603" t="s">
        <v>104</v>
      </c>
      <c r="C23" s="603"/>
      <c r="D23" s="603"/>
      <c r="E23" s="603"/>
      <c r="F23" s="204"/>
      <c r="G23" s="621"/>
      <c r="H23" s="204"/>
      <c r="I23" s="618"/>
      <c r="J23" s="308">
        <f t="shared" si="0"/>
        <v>0</v>
      </c>
    </row>
    <row r="24" spans="1:10" ht="15.75" thickBot="1">
      <c r="A24" s="309">
        <v>9</v>
      </c>
      <c r="B24" s="611" t="s">
        <v>105</v>
      </c>
      <c r="C24" s="611"/>
      <c r="D24" s="611"/>
      <c r="E24" s="611"/>
      <c r="F24" s="205"/>
      <c r="G24" s="621"/>
      <c r="H24" s="205"/>
      <c r="I24" s="618"/>
      <c r="J24" s="310">
        <f t="shared" si="0"/>
        <v>0</v>
      </c>
    </row>
    <row r="25" spans="1:10" ht="16.5" thickBot="1">
      <c r="A25" s="311">
        <v>10</v>
      </c>
      <c r="B25" s="612" t="s">
        <v>106</v>
      </c>
      <c r="C25" s="613"/>
      <c r="D25" s="613"/>
      <c r="E25" s="614"/>
      <c r="F25" s="119">
        <f>SUM(F16:F24)</f>
        <v>0</v>
      </c>
      <c r="G25" s="621"/>
      <c r="H25" s="119">
        <f>SUM(H16:H24)</f>
        <v>0</v>
      </c>
      <c r="I25" s="618"/>
      <c r="J25" s="312">
        <f t="shared" si="0"/>
        <v>0</v>
      </c>
    </row>
    <row r="26" spans="1:10">
      <c r="A26" s="221">
        <v>11</v>
      </c>
      <c r="B26" s="602" t="s">
        <v>107</v>
      </c>
      <c r="C26" s="602"/>
      <c r="D26" s="602"/>
      <c r="E26" s="602"/>
      <c r="F26" s="206"/>
      <c r="G26" s="621"/>
      <c r="H26" s="206"/>
      <c r="I26" s="618"/>
      <c r="J26" s="313">
        <f t="shared" si="0"/>
        <v>0</v>
      </c>
    </row>
    <row r="27" spans="1:10">
      <c r="A27" s="157">
        <v>12</v>
      </c>
      <c r="B27" s="603" t="s">
        <v>108</v>
      </c>
      <c r="C27" s="603"/>
      <c r="D27" s="603"/>
      <c r="E27" s="603"/>
      <c r="F27" s="204"/>
      <c r="G27" s="621"/>
      <c r="H27" s="204"/>
      <c r="I27" s="618"/>
      <c r="J27" s="308">
        <f t="shared" si="0"/>
        <v>0</v>
      </c>
    </row>
    <row r="28" spans="1:10">
      <c r="A28" s="157">
        <v>13</v>
      </c>
      <c r="B28" s="603" t="s">
        <v>109</v>
      </c>
      <c r="C28" s="603"/>
      <c r="D28" s="603"/>
      <c r="E28" s="603"/>
      <c r="F28" s="204"/>
      <c r="G28" s="621"/>
      <c r="H28" s="204"/>
      <c r="I28" s="618"/>
      <c r="J28" s="308">
        <f t="shared" si="0"/>
        <v>0</v>
      </c>
    </row>
    <row r="29" spans="1:10">
      <c r="A29" s="157">
        <v>14</v>
      </c>
      <c r="B29" s="603" t="s">
        <v>110</v>
      </c>
      <c r="C29" s="603"/>
      <c r="D29" s="603"/>
      <c r="E29" s="603"/>
      <c r="F29" s="204"/>
      <c r="G29" s="621"/>
      <c r="H29" s="204"/>
      <c r="I29" s="618"/>
      <c r="J29" s="308">
        <f t="shared" si="0"/>
        <v>0</v>
      </c>
    </row>
    <row r="30" spans="1:10">
      <c r="A30" s="157">
        <v>15</v>
      </c>
      <c r="B30" s="603" t="s">
        <v>111</v>
      </c>
      <c r="C30" s="603"/>
      <c r="D30" s="603"/>
      <c r="E30" s="603"/>
      <c r="F30" s="204"/>
      <c r="G30" s="621"/>
      <c r="H30" s="204"/>
      <c r="I30" s="618"/>
      <c r="J30" s="308">
        <f t="shared" si="0"/>
        <v>0</v>
      </c>
    </row>
    <row r="31" spans="1:10">
      <c r="A31" s="157">
        <v>16</v>
      </c>
      <c r="B31" s="603" t="s">
        <v>112</v>
      </c>
      <c r="C31" s="603"/>
      <c r="D31" s="603"/>
      <c r="E31" s="603"/>
      <c r="F31" s="204"/>
      <c r="G31" s="621"/>
      <c r="H31" s="204"/>
      <c r="I31" s="618"/>
      <c r="J31" s="308">
        <f t="shared" si="0"/>
        <v>0</v>
      </c>
    </row>
    <row r="32" spans="1:10">
      <c r="A32" s="157">
        <v>17</v>
      </c>
      <c r="B32" s="603" t="s">
        <v>113</v>
      </c>
      <c r="C32" s="603"/>
      <c r="D32" s="603"/>
      <c r="E32" s="603"/>
      <c r="F32" s="204"/>
      <c r="G32" s="621"/>
      <c r="H32" s="204"/>
      <c r="I32" s="618"/>
      <c r="J32" s="308">
        <f t="shared" si="0"/>
        <v>0</v>
      </c>
    </row>
    <row r="33" spans="1:10">
      <c r="A33" s="157">
        <v>18</v>
      </c>
      <c r="B33" s="603" t="s">
        <v>114</v>
      </c>
      <c r="C33" s="603"/>
      <c r="D33" s="603"/>
      <c r="E33" s="603"/>
      <c r="F33" s="204"/>
      <c r="G33" s="621"/>
      <c r="H33" s="204"/>
      <c r="I33" s="618"/>
      <c r="J33" s="308">
        <f t="shared" si="0"/>
        <v>0</v>
      </c>
    </row>
    <row r="34" spans="1:10">
      <c r="A34" s="157">
        <v>19</v>
      </c>
      <c r="B34" s="603" t="s">
        <v>115</v>
      </c>
      <c r="C34" s="603"/>
      <c r="D34" s="603"/>
      <c r="E34" s="603"/>
      <c r="F34" s="204"/>
      <c r="G34" s="621"/>
      <c r="H34" s="204"/>
      <c r="I34" s="618"/>
      <c r="J34" s="308">
        <f t="shared" si="0"/>
        <v>0</v>
      </c>
    </row>
    <row r="35" spans="1:10">
      <c r="A35" s="157">
        <v>20</v>
      </c>
      <c r="B35" s="603" t="s">
        <v>116</v>
      </c>
      <c r="C35" s="603"/>
      <c r="D35" s="603"/>
      <c r="E35" s="603"/>
      <c r="F35" s="204"/>
      <c r="G35" s="621"/>
      <c r="H35" s="204"/>
      <c r="I35" s="618"/>
      <c r="J35" s="308">
        <f t="shared" si="0"/>
        <v>0</v>
      </c>
    </row>
    <row r="36" spans="1:10">
      <c r="A36" s="157">
        <v>21</v>
      </c>
      <c r="B36" s="603" t="s">
        <v>117</v>
      </c>
      <c r="C36" s="603"/>
      <c r="D36" s="603"/>
      <c r="E36" s="603"/>
      <c r="F36" s="204"/>
      <c r="G36" s="621"/>
      <c r="H36" s="204"/>
      <c r="I36" s="618"/>
      <c r="J36" s="308">
        <f t="shared" si="0"/>
        <v>0</v>
      </c>
    </row>
    <row r="37" spans="1:10">
      <c r="A37" s="157">
        <v>22</v>
      </c>
      <c r="B37" s="603" t="s">
        <v>118</v>
      </c>
      <c r="C37" s="603"/>
      <c r="D37" s="603"/>
      <c r="E37" s="603"/>
      <c r="F37" s="204"/>
      <c r="G37" s="621"/>
      <c r="H37" s="204"/>
      <c r="I37" s="618"/>
      <c r="J37" s="308">
        <f t="shared" si="0"/>
        <v>0</v>
      </c>
    </row>
    <row r="38" spans="1:10">
      <c r="A38" s="157">
        <v>23</v>
      </c>
      <c r="B38" s="603" t="s">
        <v>119</v>
      </c>
      <c r="C38" s="603"/>
      <c r="D38" s="603"/>
      <c r="E38" s="603"/>
      <c r="F38" s="204"/>
      <c r="G38" s="621"/>
      <c r="H38" s="204"/>
      <c r="I38" s="618"/>
      <c r="J38" s="308">
        <f t="shared" si="0"/>
        <v>0</v>
      </c>
    </row>
    <row r="39" spans="1:10">
      <c r="A39" s="157">
        <v>24</v>
      </c>
      <c r="B39" s="603" t="s">
        <v>142</v>
      </c>
      <c r="C39" s="603"/>
      <c r="D39" s="603"/>
      <c r="E39" s="603"/>
      <c r="F39" s="204"/>
      <c r="G39" s="621"/>
      <c r="H39" s="204"/>
      <c r="I39" s="618"/>
      <c r="J39" s="308">
        <f t="shared" si="0"/>
        <v>0</v>
      </c>
    </row>
    <row r="40" spans="1:10" ht="15.75" thickBot="1">
      <c r="A40" s="309">
        <v>25</v>
      </c>
      <c r="B40" s="611" t="s">
        <v>120</v>
      </c>
      <c r="C40" s="611"/>
      <c r="D40" s="611"/>
      <c r="E40" s="611"/>
      <c r="F40" s="205"/>
      <c r="G40" s="621"/>
      <c r="H40" s="205"/>
      <c r="I40" s="618"/>
      <c r="J40" s="310">
        <f t="shared" si="0"/>
        <v>0</v>
      </c>
    </row>
    <row r="41" spans="1:10" ht="16.5" thickBot="1">
      <c r="A41" s="275">
        <v>26</v>
      </c>
      <c r="B41" s="597" t="s">
        <v>121</v>
      </c>
      <c r="C41" s="598"/>
      <c r="D41" s="598"/>
      <c r="E41" s="599"/>
      <c r="F41" s="118">
        <f>SUM(F26:F40)</f>
        <v>0</v>
      </c>
      <c r="G41" s="621"/>
      <c r="H41" s="118">
        <f>SUM(H26:H40)</f>
        <v>0</v>
      </c>
      <c r="I41" s="618"/>
      <c r="J41" s="314">
        <f t="shared" si="0"/>
        <v>0</v>
      </c>
    </row>
    <row r="42" spans="1:10">
      <c r="A42" s="221">
        <v>27</v>
      </c>
      <c r="B42" s="602" t="s">
        <v>122</v>
      </c>
      <c r="C42" s="602"/>
      <c r="D42" s="602"/>
      <c r="E42" s="602"/>
      <c r="F42" s="206"/>
      <c r="G42" s="621"/>
      <c r="H42" s="341"/>
      <c r="I42" s="618"/>
      <c r="J42" s="313">
        <f t="shared" si="0"/>
        <v>0</v>
      </c>
    </row>
    <row r="43" spans="1:10">
      <c r="A43" s="157">
        <v>28</v>
      </c>
      <c r="B43" s="603" t="s">
        <v>123</v>
      </c>
      <c r="C43" s="603"/>
      <c r="D43" s="603"/>
      <c r="E43" s="603"/>
      <c r="F43" s="204"/>
      <c r="G43" s="621"/>
      <c r="H43" s="342"/>
      <c r="I43" s="618"/>
      <c r="J43" s="308">
        <f t="shared" si="0"/>
        <v>0</v>
      </c>
    </row>
    <row r="44" spans="1:10">
      <c r="A44" s="157">
        <v>29</v>
      </c>
      <c r="B44" s="603" t="s">
        <v>124</v>
      </c>
      <c r="C44" s="603"/>
      <c r="D44" s="603"/>
      <c r="E44" s="603"/>
      <c r="F44" s="204"/>
      <c r="G44" s="621"/>
      <c r="H44" s="342"/>
      <c r="I44" s="618"/>
      <c r="J44" s="308">
        <f t="shared" si="0"/>
        <v>0</v>
      </c>
    </row>
    <row r="45" spans="1:10" ht="15.75" thickBot="1">
      <c r="A45" s="309">
        <v>30</v>
      </c>
      <c r="B45" s="611" t="s">
        <v>125</v>
      </c>
      <c r="C45" s="611"/>
      <c r="D45" s="611"/>
      <c r="E45" s="611"/>
      <c r="F45" s="205"/>
      <c r="G45" s="621"/>
      <c r="H45" s="343"/>
      <c r="I45" s="618"/>
      <c r="J45" s="310">
        <f t="shared" si="0"/>
        <v>0</v>
      </c>
    </row>
    <row r="46" spans="1:10" ht="16.5" thickBot="1">
      <c r="A46" s="275">
        <v>31</v>
      </c>
      <c r="B46" s="597" t="s">
        <v>126</v>
      </c>
      <c r="C46" s="598"/>
      <c r="D46" s="598"/>
      <c r="E46" s="599"/>
      <c r="F46" s="118">
        <f>SUM(F42:F45)</f>
        <v>0</v>
      </c>
      <c r="G46" s="621"/>
      <c r="H46" s="118">
        <f>SUM(H42:H45)</f>
        <v>0</v>
      </c>
      <c r="I46" s="618"/>
      <c r="J46" s="314">
        <f t="shared" si="0"/>
        <v>0</v>
      </c>
    </row>
    <row r="47" spans="1:10" ht="15.75" thickBot="1">
      <c r="A47" s="275">
        <v>32</v>
      </c>
      <c r="B47" s="594" t="s">
        <v>127</v>
      </c>
      <c r="C47" s="595"/>
      <c r="D47" s="595"/>
      <c r="E47" s="596"/>
      <c r="F47" s="207"/>
      <c r="G47" s="621"/>
      <c r="H47" s="208"/>
      <c r="I47" s="618"/>
      <c r="J47" s="315">
        <f t="shared" si="0"/>
        <v>0</v>
      </c>
    </row>
    <row r="48" spans="1:10" ht="16.5" thickBot="1">
      <c r="A48" s="275">
        <v>33</v>
      </c>
      <c r="B48" s="597" t="s">
        <v>128</v>
      </c>
      <c r="C48" s="598"/>
      <c r="D48" s="598"/>
      <c r="E48" s="599"/>
      <c r="F48" s="118">
        <f>SUM(F25+F41+F46+F47)</f>
        <v>0</v>
      </c>
      <c r="G48" s="621"/>
      <c r="H48" s="118">
        <f>SUM(H25+H41+H46+H47)</f>
        <v>0</v>
      </c>
      <c r="I48" s="618"/>
      <c r="J48" s="314">
        <f t="shared" ref="J48:J66" si="1">F48+H48</f>
        <v>0</v>
      </c>
    </row>
    <row r="49" spans="1:10">
      <c r="A49" s="221">
        <v>34</v>
      </c>
      <c r="B49" s="602" t="s">
        <v>129</v>
      </c>
      <c r="C49" s="602"/>
      <c r="D49" s="602"/>
      <c r="E49" s="602"/>
      <c r="F49" s="206"/>
      <c r="G49" s="621"/>
      <c r="H49" s="206"/>
      <c r="I49" s="618"/>
      <c r="J49" s="313">
        <f t="shared" si="1"/>
        <v>0</v>
      </c>
    </row>
    <row r="50" spans="1:10">
      <c r="A50" s="157">
        <v>35</v>
      </c>
      <c r="B50" s="603" t="s">
        <v>130</v>
      </c>
      <c r="C50" s="603"/>
      <c r="D50" s="603"/>
      <c r="E50" s="603"/>
      <c r="F50" s="204"/>
      <c r="G50" s="621"/>
      <c r="H50" s="204"/>
      <c r="I50" s="618"/>
      <c r="J50" s="308">
        <f t="shared" si="1"/>
        <v>0</v>
      </c>
    </row>
    <row r="51" spans="1:10">
      <c r="A51" s="157">
        <v>36</v>
      </c>
      <c r="B51" s="603" t="s">
        <v>131</v>
      </c>
      <c r="C51" s="603"/>
      <c r="D51" s="603"/>
      <c r="E51" s="603"/>
      <c r="F51" s="204"/>
      <c r="G51" s="621"/>
      <c r="H51" s="204"/>
      <c r="I51" s="618"/>
      <c r="J51" s="308">
        <f t="shared" si="1"/>
        <v>0</v>
      </c>
    </row>
    <row r="52" spans="1:10">
      <c r="A52" s="157">
        <v>37</v>
      </c>
      <c r="B52" s="603" t="s">
        <v>132</v>
      </c>
      <c r="C52" s="603"/>
      <c r="D52" s="603"/>
      <c r="E52" s="603"/>
      <c r="F52" s="204"/>
      <c r="G52" s="621"/>
      <c r="H52" s="204"/>
      <c r="I52" s="618"/>
      <c r="J52" s="308">
        <f t="shared" si="1"/>
        <v>0</v>
      </c>
    </row>
    <row r="53" spans="1:10">
      <c r="A53" s="157">
        <v>38</v>
      </c>
      <c r="B53" s="603" t="s">
        <v>133</v>
      </c>
      <c r="C53" s="603"/>
      <c r="D53" s="603"/>
      <c r="E53" s="603"/>
      <c r="F53" s="204"/>
      <c r="G53" s="621"/>
      <c r="H53" s="204"/>
      <c r="I53" s="618"/>
      <c r="J53" s="308">
        <f t="shared" si="1"/>
        <v>0</v>
      </c>
    </row>
    <row r="54" spans="1:10">
      <c r="A54" s="157">
        <v>39</v>
      </c>
      <c r="B54" s="603" t="s">
        <v>140</v>
      </c>
      <c r="C54" s="603"/>
      <c r="D54" s="603"/>
      <c r="E54" s="603"/>
      <c r="F54" s="204"/>
      <c r="G54" s="621"/>
      <c r="H54" s="204"/>
      <c r="I54" s="618"/>
      <c r="J54" s="308">
        <f t="shared" si="1"/>
        <v>0</v>
      </c>
    </row>
    <row r="55" spans="1:10" ht="15.75" thickBot="1">
      <c r="A55" s="309">
        <v>40</v>
      </c>
      <c r="B55" s="611" t="s">
        <v>134</v>
      </c>
      <c r="C55" s="611"/>
      <c r="D55" s="611"/>
      <c r="E55" s="611"/>
      <c r="F55" s="205"/>
      <c r="G55" s="621"/>
      <c r="H55" s="205"/>
      <c r="I55" s="618"/>
      <c r="J55" s="310">
        <f t="shared" si="1"/>
        <v>0</v>
      </c>
    </row>
    <row r="56" spans="1:10" ht="16.5" thickBot="1">
      <c r="A56" s="311">
        <v>41</v>
      </c>
      <c r="B56" s="635" t="s">
        <v>135</v>
      </c>
      <c r="C56" s="635"/>
      <c r="D56" s="635"/>
      <c r="E56" s="635"/>
      <c r="F56" s="119">
        <f>SUM(F49:F55)</f>
        <v>0</v>
      </c>
      <c r="G56" s="621"/>
      <c r="H56" s="119">
        <f>SUM(H49:H55)</f>
        <v>0</v>
      </c>
      <c r="I56" s="618"/>
      <c r="J56" s="312">
        <f t="shared" si="1"/>
        <v>0</v>
      </c>
    </row>
    <row r="57" spans="1:10" ht="16.5" thickBot="1">
      <c r="A57" s="275">
        <v>42</v>
      </c>
      <c r="B57" s="600" t="s">
        <v>136</v>
      </c>
      <c r="C57" s="600"/>
      <c r="D57" s="600"/>
      <c r="E57" s="600"/>
      <c r="F57" s="118">
        <f>SUM(F48+F56)</f>
        <v>0</v>
      </c>
      <c r="G57" s="621"/>
      <c r="H57" s="118">
        <f>SUM(H48+H56)</f>
        <v>0</v>
      </c>
      <c r="I57" s="618"/>
      <c r="J57" s="314">
        <f t="shared" si="1"/>
        <v>0</v>
      </c>
    </row>
    <row r="58" spans="1:10">
      <c r="A58" s="158">
        <v>43</v>
      </c>
      <c r="B58" s="601" t="s">
        <v>137</v>
      </c>
      <c r="C58" s="601"/>
      <c r="D58" s="601"/>
      <c r="E58" s="601"/>
      <c r="F58" s="209"/>
      <c r="G58" s="621"/>
      <c r="H58" s="209"/>
      <c r="I58" s="618"/>
      <c r="J58" s="316">
        <f t="shared" si="1"/>
        <v>0</v>
      </c>
    </row>
    <row r="59" spans="1:10">
      <c r="A59" s="157">
        <v>44</v>
      </c>
      <c r="B59" s="603" t="s">
        <v>138</v>
      </c>
      <c r="C59" s="603"/>
      <c r="D59" s="603"/>
      <c r="E59" s="603"/>
      <c r="F59" s="204"/>
      <c r="G59" s="621"/>
      <c r="H59" s="204"/>
      <c r="I59" s="618"/>
      <c r="J59" s="308">
        <f t="shared" si="1"/>
        <v>0</v>
      </c>
    </row>
    <row r="60" spans="1:10" ht="15.75" thickBot="1">
      <c r="A60" s="309">
        <v>45</v>
      </c>
      <c r="B60" s="611" t="s">
        <v>139</v>
      </c>
      <c r="C60" s="611"/>
      <c r="D60" s="611"/>
      <c r="E60" s="611"/>
      <c r="F60" s="205"/>
      <c r="G60" s="621"/>
      <c r="H60" s="205"/>
      <c r="I60" s="618"/>
      <c r="J60" s="310">
        <f t="shared" si="1"/>
        <v>0</v>
      </c>
    </row>
    <row r="61" spans="1:10" ht="16.5" thickBot="1">
      <c r="A61" s="275">
        <v>46</v>
      </c>
      <c r="B61" s="597" t="s">
        <v>379</v>
      </c>
      <c r="C61" s="598"/>
      <c r="D61" s="598"/>
      <c r="E61" s="599"/>
      <c r="F61" s="118">
        <f>SUM(F58:F60)</f>
        <v>0</v>
      </c>
      <c r="G61" s="621"/>
      <c r="H61" s="118">
        <f>SUM(H58:H60)</f>
        <v>0</v>
      </c>
      <c r="I61" s="618"/>
      <c r="J61" s="314">
        <f t="shared" si="1"/>
        <v>0</v>
      </c>
    </row>
    <row r="62" spans="1:10">
      <c r="A62" s="158">
        <v>47</v>
      </c>
      <c r="B62" s="373" t="s">
        <v>141</v>
      </c>
      <c r="C62" s="593"/>
      <c r="D62" s="593"/>
      <c r="E62" s="593"/>
      <c r="F62" s="209"/>
      <c r="G62" s="621"/>
      <c r="H62" s="209"/>
      <c r="I62" s="618"/>
      <c r="J62" s="316">
        <f t="shared" si="1"/>
        <v>0</v>
      </c>
    </row>
    <row r="63" spans="1:10">
      <c r="A63" s="157">
        <v>48</v>
      </c>
      <c r="B63" s="374" t="s">
        <v>141</v>
      </c>
      <c r="C63" s="536"/>
      <c r="D63" s="537"/>
      <c r="E63" s="538"/>
      <c r="F63" s="204"/>
      <c r="G63" s="621"/>
      <c r="H63" s="204"/>
      <c r="I63" s="618"/>
      <c r="J63" s="316">
        <f t="shared" si="1"/>
        <v>0</v>
      </c>
    </row>
    <row r="64" spans="1:10">
      <c r="A64" s="157">
        <v>49</v>
      </c>
      <c r="B64" s="374" t="s">
        <v>141</v>
      </c>
      <c r="C64" s="536"/>
      <c r="D64" s="537"/>
      <c r="E64" s="538"/>
      <c r="F64" s="204"/>
      <c r="G64" s="621"/>
      <c r="H64" s="204"/>
      <c r="I64" s="618"/>
      <c r="J64" s="316">
        <f t="shared" si="1"/>
        <v>0</v>
      </c>
    </row>
    <row r="65" spans="1:12" ht="15.75" thickBot="1">
      <c r="A65" s="309">
        <v>50</v>
      </c>
      <c r="B65" s="376" t="s">
        <v>141</v>
      </c>
      <c r="C65" s="615"/>
      <c r="D65" s="615"/>
      <c r="E65" s="615"/>
      <c r="F65" s="205"/>
      <c r="G65" s="621"/>
      <c r="H65" s="205"/>
      <c r="I65" s="618"/>
      <c r="J65" s="310">
        <f t="shared" si="1"/>
        <v>0</v>
      </c>
    </row>
    <row r="66" spans="1:12" ht="16.5" thickBot="1">
      <c r="A66" s="275">
        <v>51</v>
      </c>
      <c r="B66" s="629" t="s">
        <v>378</v>
      </c>
      <c r="C66" s="630"/>
      <c r="D66" s="630"/>
      <c r="E66" s="631"/>
      <c r="F66" s="118">
        <f>SUM(F57+F61+F62+F63+F64+F65)</f>
        <v>0</v>
      </c>
      <c r="G66" s="621"/>
      <c r="H66" s="118">
        <f>SUM(H57+H61+H62+H63+H64+H65)</f>
        <v>0</v>
      </c>
      <c r="I66" s="618"/>
      <c r="J66" s="314">
        <f t="shared" si="1"/>
        <v>0</v>
      </c>
    </row>
    <row r="67" spans="1:12" ht="15.75" thickBot="1">
      <c r="A67" s="609" t="s">
        <v>289</v>
      </c>
      <c r="B67" s="610"/>
      <c r="C67" s="610"/>
      <c r="D67" s="610"/>
      <c r="E67" s="610"/>
      <c r="F67" s="317">
        <f>IF(F66&gt;0,F66/J66,0)</f>
        <v>0</v>
      </c>
      <c r="G67" s="622"/>
      <c r="H67" s="317">
        <f>IF(H66&gt;0,H66/J66,0)</f>
        <v>0</v>
      </c>
      <c r="I67" s="619"/>
      <c r="J67" s="340"/>
    </row>
    <row r="68" spans="1:12" s="401" customFormat="1" ht="9" customHeight="1">
      <c r="B68" s="163"/>
      <c r="C68" s="163"/>
      <c r="D68" s="163"/>
      <c r="E68" s="163"/>
      <c r="F68" s="164"/>
      <c r="G68" s="164"/>
      <c r="H68" s="164"/>
      <c r="I68" s="164"/>
      <c r="J68" s="164"/>
    </row>
    <row r="69" spans="1:12" s="401" customFormat="1" ht="15.75">
      <c r="B69" s="605" t="s">
        <v>452</v>
      </c>
      <c r="C69" s="606"/>
      <c r="D69" s="606"/>
      <c r="E69" s="606"/>
      <c r="F69" s="338">
        <f>IF(F66&gt;0,F66/$C$7,0)</f>
        <v>0</v>
      </c>
      <c r="G69" s="164"/>
      <c r="H69" s="164"/>
      <c r="I69" s="164"/>
      <c r="J69" s="164"/>
    </row>
    <row r="70" spans="1:12" s="401" customFormat="1" ht="15.75">
      <c r="B70" s="605" t="s">
        <v>476</v>
      </c>
      <c r="C70" s="606"/>
      <c r="D70" s="606"/>
      <c r="E70" s="606"/>
      <c r="F70" s="338">
        <f>IF(F66&gt;0,F66/$C$8,0)</f>
        <v>0</v>
      </c>
      <c r="G70" s="164"/>
      <c r="H70" s="164"/>
      <c r="I70" s="164"/>
      <c r="J70" s="164"/>
    </row>
    <row r="71" spans="1:12" s="401" customFormat="1" ht="15.75">
      <c r="B71" s="607" t="s">
        <v>453</v>
      </c>
      <c r="C71" s="608"/>
      <c r="D71" s="608"/>
      <c r="E71" s="608"/>
      <c r="F71" s="512"/>
      <c r="G71" s="339"/>
      <c r="H71" s="318">
        <f>IF(H66&gt;0,H66/$C$9,0)</f>
        <v>0</v>
      </c>
      <c r="I71" s="164"/>
      <c r="J71" s="164"/>
    </row>
    <row r="72" spans="1:12" ht="6.75" customHeight="1"/>
    <row r="73" spans="1:12" ht="15.75" customHeight="1">
      <c r="A73" s="604" t="s">
        <v>242</v>
      </c>
      <c r="B73" s="604"/>
      <c r="C73" s="604"/>
      <c r="D73" s="604"/>
      <c r="E73" s="604"/>
      <c r="F73" s="604"/>
      <c r="G73" s="604"/>
      <c r="H73" s="604"/>
      <c r="I73" s="604"/>
      <c r="J73" s="604"/>
      <c r="K73" s="375"/>
      <c r="L73" s="375"/>
    </row>
    <row r="74" spans="1:12">
      <c r="A74" s="604"/>
      <c r="B74" s="604"/>
      <c r="C74" s="604"/>
      <c r="D74" s="604"/>
      <c r="E74" s="604"/>
      <c r="F74" s="604"/>
      <c r="G74" s="604"/>
      <c r="H74" s="604"/>
      <c r="I74" s="604"/>
      <c r="J74" s="604"/>
      <c r="K74" s="375"/>
      <c r="L74" s="375"/>
    </row>
    <row r="75" spans="1:12" ht="15" customHeight="1"/>
    <row r="76" spans="1:12" ht="15.75" thickBot="1">
      <c r="A76" s="532" t="s">
        <v>455</v>
      </c>
      <c r="B76" s="532"/>
      <c r="C76" s="401"/>
      <c r="D76" s="401"/>
      <c r="E76" s="401"/>
      <c r="F76" s="401"/>
      <c r="G76" s="401"/>
      <c r="H76" s="401"/>
      <c r="I76" s="401"/>
      <c r="J76" s="14"/>
      <c r="K76" s="401"/>
    </row>
    <row r="77" spans="1:12">
      <c r="A77" s="532" t="s">
        <v>276</v>
      </c>
      <c r="B77" s="532"/>
      <c r="C77" s="536"/>
      <c r="D77" s="537"/>
      <c r="E77" s="537"/>
      <c r="F77" s="537"/>
      <c r="G77" s="538"/>
      <c r="H77" s="369"/>
      <c r="I77" s="11"/>
      <c r="J77" s="110" t="s">
        <v>89</v>
      </c>
      <c r="K77" s="11"/>
    </row>
    <row r="78" spans="1:12" s="392" customFormat="1" ht="6.75" customHeight="1">
      <c r="C78" s="369"/>
      <c r="D78" s="369"/>
      <c r="E78" s="369"/>
      <c r="F78" s="369"/>
      <c r="G78" s="11"/>
      <c r="H78" s="11"/>
      <c r="I78" s="369"/>
      <c r="J78" s="11"/>
      <c r="K78" s="11"/>
    </row>
    <row r="79" spans="1:12">
      <c r="A79" s="532" t="s">
        <v>352</v>
      </c>
      <c r="B79" s="592"/>
      <c r="C79" s="536"/>
      <c r="D79" s="537"/>
      <c r="E79" s="537"/>
      <c r="F79" s="537"/>
      <c r="G79" s="538"/>
      <c r="H79" s="369"/>
      <c r="I79" s="11"/>
      <c r="J79" s="11"/>
      <c r="K79" s="11"/>
    </row>
    <row r="80" spans="1:12" s="392" customFormat="1" ht="6.75" customHeight="1">
      <c r="C80" s="369"/>
      <c r="D80" s="369"/>
      <c r="E80" s="369"/>
      <c r="F80" s="369"/>
      <c r="G80" s="11"/>
      <c r="H80" s="11"/>
      <c r="I80" s="369"/>
      <c r="J80" s="11"/>
      <c r="K80" s="11"/>
    </row>
    <row r="81" spans="1:11">
      <c r="A81" s="532" t="s">
        <v>277</v>
      </c>
      <c r="B81" s="592"/>
      <c r="C81" s="536"/>
      <c r="D81" s="537"/>
      <c r="E81" s="537"/>
      <c r="F81" s="537"/>
      <c r="G81" s="538"/>
      <c r="H81" s="369"/>
      <c r="I81" s="11"/>
      <c r="J81" s="11"/>
      <c r="K81" s="11"/>
    </row>
    <row r="82" spans="1:11" ht="15" customHeight="1">
      <c r="C82" s="401"/>
      <c r="D82" s="401"/>
      <c r="E82" s="401"/>
      <c r="F82" s="401"/>
      <c r="G82" s="401"/>
      <c r="H82" s="401"/>
      <c r="I82" s="401"/>
      <c r="J82" s="401"/>
      <c r="K82" s="401"/>
    </row>
    <row r="83" spans="1:11" ht="15.75" thickBot="1">
      <c r="A83" s="532" t="s">
        <v>353</v>
      </c>
      <c r="B83" s="532"/>
      <c r="C83" s="401"/>
      <c r="D83" s="401"/>
      <c r="E83" s="401"/>
      <c r="F83" s="401"/>
      <c r="G83" s="401"/>
      <c r="H83" s="401"/>
      <c r="I83" s="401"/>
      <c r="J83" s="14"/>
      <c r="K83" s="401"/>
    </row>
    <row r="84" spans="1:11">
      <c r="A84" s="532" t="s">
        <v>276</v>
      </c>
      <c r="B84" s="532"/>
      <c r="C84" s="536"/>
      <c r="D84" s="537"/>
      <c r="E84" s="537"/>
      <c r="F84" s="537"/>
      <c r="G84" s="538"/>
      <c r="H84" s="369"/>
      <c r="I84" s="11"/>
      <c r="J84" s="110" t="s">
        <v>89</v>
      </c>
      <c r="K84" s="11"/>
    </row>
    <row r="85" spans="1:11" s="392" customFormat="1" ht="6.75" customHeight="1">
      <c r="C85" s="369"/>
      <c r="D85" s="369"/>
      <c r="E85" s="369"/>
      <c r="F85" s="369"/>
      <c r="G85" s="11"/>
      <c r="H85" s="11"/>
      <c r="I85" s="369"/>
      <c r="J85" s="11"/>
      <c r="K85" s="11"/>
    </row>
    <row r="86" spans="1:11">
      <c r="A86" s="532" t="s">
        <v>352</v>
      </c>
      <c r="B86" s="592"/>
      <c r="C86" s="536"/>
      <c r="D86" s="537"/>
      <c r="E86" s="537"/>
      <c r="F86" s="537"/>
      <c r="G86" s="538"/>
      <c r="H86" s="369"/>
      <c r="I86" s="11"/>
      <c r="J86" s="11"/>
      <c r="K86" s="11"/>
    </row>
    <row r="87" spans="1:11" ht="6.75" customHeight="1">
      <c r="A87" s="392"/>
      <c r="B87" s="392"/>
      <c r="C87" s="369"/>
      <c r="D87" s="369"/>
      <c r="E87" s="369"/>
      <c r="F87" s="369"/>
      <c r="G87" s="11"/>
      <c r="H87" s="11"/>
      <c r="I87" s="369"/>
      <c r="J87" s="11"/>
      <c r="K87" s="11"/>
    </row>
    <row r="88" spans="1:11">
      <c r="A88" s="532" t="s">
        <v>354</v>
      </c>
      <c r="B88" s="592"/>
      <c r="C88" s="536"/>
      <c r="D88" s="537"/>
      <c r="E88" s="537"/>
      <c r="F88" s="537"/>
      <c r="G88" s="538"/>
      <c r="H88" s="369"/>
      <c r="I88" s="11"/>
      <c r="J88" s="11"/>
      <c r="K88" s="11"/>
    </row>
  </sheetData>
  <sheetProtection password="C933" sheet="1" objects="1" scenarios="1"/>
  <mergeCells count="84">
    <mergeCell ref="C6:J6"/>
    <mergeCell ref="A11:J11"/>
    <mergeCell ref="A13:J13"/>
    <mergeCell ref="B52:E52"/>
    <mergeCell ref="B60:E60"/>
    <mergeCell ref="B53:E53"/>
    <mergeCell ref="B54:E54"/>
    <mergeCell ref="B55:E55"/>
    <mergeCell ref="B56:E56"/>
    <mergeCell ref="B37:E37"/>
    <mergeCell ref="B38:E38"/>
    <mergeCell ref="B26:E26"/>
    <mergeCell ref="B27:E27"/>
    <mergeCell ref="A7:B7"/>
    <mergeCell ref="A9:B9"/>
    <mergeCell ref="B15:E15"/>
    <mergeCell ref="C5:J5"/>
    <mergeCell ref="A76:B76"/>
    <mergeCell ref="A81:B81"/>
    <mergeCell ref="A5:B5"/>
    <mergeCell ref="A6:B6"/>
    <mergeCell ref="B66:E66"/>
    <mergeCell ref="A77:B77"/>
    <mergeCell ref="B50:E50"/>
    <mergeCell ref="B51:E51"/>
    <mergeCell ref="B46:E46"/>
    <mergeCell ref="B44:E44"/>
    <mergeCell ref="B45:E45"/>
    <mergeCell ref="B33:E33"/>
    <mergeCell ref="B34:E34"/>
    <mergeCell ref="B70:E70"/>
    <mergeCell ref="A8:B8"/>
    <mergeCell ref="A1:J1"/>
    <mergeCell ref="A3:J3"/>
    <mergeCell ref="B61:E61"/>
    <mergeCell ref="B39:E39"/>
    <mergeCell ref="B40:E40"/>
    <mergeCell ref="B41:E41"/>
    <mergeCell ref="B42:E42"/>
    <mergeCell ref="B43:E43"/>
    <mergeCell ref="B28:E28"/>
    <mergeCell ref="B29:E29"/>
    <mergeCell ref="I15:I67"/>
    <mergeCell ref="G15:G67"/>
    <mergeCell ref="B22:E22"/>
    <mergeCell ref="B20:E20"/>
    <mergeCell ref="B30:E30"/>
    <mergeCell ref="B31:E31"/>
    <mergeCell ref="C86:G86"/>
    <mergeCell ref="C84:G84"/>
    <mergeCell ref="A79:B79"/>
    <mergeCell ref="A88:B88"/>
    <mergeCell ref="C88:G88"/>
    <mergeCell ref="A86:B86"/>
    <mergeCell ref="A84:B84"/>
    <mergeCell ref="A83:B83"/>
    <mergeCell ref="C81:G81"/>
    <mergeCell ref="C79:G79"/>
    <mergeCell ref="B16:E16"/>
    <mergeCell ref="B21:E21"/>
    <mergeCell ref="B17:E17"/>
    <mergeCell ref="B18:E18"/>
    <mergeCell ref="B19:E19"/>
    <mergeCell ref="B23:E23"/>
    <mergeCell ref="B24:E24"/>
    <mergeCell ref="B25:E25"/>
    <mergeCell ref="C65:E65"/>
    <mergeCell ref="B32:E32"/>
    <mergeCell ref="B35:E35"/>
    <mergeCell ref="B36:E36"/>
    <mergeCell ref="C63:E63"/>
    <mergeCell ref="C64:E64"/>
    <mergeCell ref="C77:G77"/>
    <mergeCell ref="C62:E62"/>
    <mergeCell ref="B47:E47"/>
    <mergeCell ref="B48:E48"/>
    <mergeCell ref="B57:E57"/>
    <mergeCell ref="B58:E58"/>
    <mergeCell ref="B49:E49"/>
    <mergeCell ref="B59:E59"/>
    <mergeCell ref="A73:J74"/>
    <mergeCell ref="B69:E69"/>
    <mergeCell ref="B71:E71"/>
    <mergeCell ref="A67:E67"/>
  </mergeCells>
  <phoneticPr fontId="3" type="noConversion"/>
  <printOptions verticalCentered="1"/>
  <pageMargins left="0.75" right="0.52" top="0.45" bottom="0.4" header="0.18" footer="0.2"/>
  <pageSetup scale="57" orientation="portrait" horizontalDpi="300" verticalDpi="300" r:id="rId1"/>
  <headerFooter alignWithMargins="0">
    <oddFooter>&amp;L&amp;"Times New Roman,Regular"&amp;10Revised January 2008&amp;R&amp;"Times New Roman,Regular"&amp;10Printed: &amp;D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43"/>
    <pageSetUpPr fitToPage="1"/>
  </sheetPr>
  <dimension ref="B1:V92"/>
  <sheetViews>
    <sheetView topLeftCell="A29" zoomScale="75" zoomScaleNormal="75" zoomScaleSheetLayoutView="75" workbookViewId="0">
      <selection activeCell="E60" sqref="E60"/>
    </sheetView>
  </sheetViews>
  <sheetFormatPr defaultColWidth="8.77734375" defaultRowHeight="12.75" customHeight="1"/>
  <cols>
    <col min="1" max="1" width="5.44140625" style="367" customWidth="1"/>
    <col min="2" max="2" width="32" style="367" bestFit="1" customWidth="1"/>
    <col min="3" max="4" width="13.21875" style="367" customWidth="1"/>
    <col min="5" max="5" width="13.6640625" style="367" customWidth="1"/>
    <col min="6" max="6" width="6.5546875" style="367" bestFit="1" customWidth="1"/>
    <col min="7" max="7" width="5.77734375" style="367" customWidth="1"/>
    <col min="8" max="8" width="12.33203125" style="367" bestFit="1" customWidth="1"/>
    <col min="9" max="9" width="8" style="367" bestFit="1" customWidth="1"/>
    <col min="10" max="10" width="12.33203125" style="367" customWidth="1"/>
    <col min="11" max="11" width="12.6640625" style="367" bestFit="1" customWidth="1"/>
    <col min="12" max="12" width="9.44140625" style="367" bestFit="1" customWidth="1"/>
    <col min="13" max="13" width="11.88671875" style="367" bestFit="1" customWidth="1"/>
    <col min="14" max="14" width="2.77734375" style="367" bestFit="1" customWidth="1"/>
    <col min="15" max="15" width="30.33203125" style="367" bestFit="1" customWidth="1"/>
    <col min="16" max="16" width="2.77734375" style="367" bestFit="1" customWidth="1"/>
    <col min="17" max="17" width="5.77734375" style="367" customWidth="1"/>
    <col min="18" max="18" width="4" style="367" hidden="1" customWidth="1"/>
    <col min="19" max="16384" width="8.77734375" style="367"/>
  </cols>
  <sheetData>
    <row r="1" spans="2:20" ht="17.25" customHeight="1">
      <c r="B1" s="535" t="s">
        <v>372</v>
      </c>
      <c r="C1" s="535"/>
      <c r="D1" s="535"/>
      <c r="E1" s="535"/>
      <c r="F1" s="535"/>
      <c r="G1" s="535"/>
      <c r="H1" s="535"/>
      <c r="I1" s="535"/>
      <c r="J1" s="535"/>
      <c r="K1" s="535"/>
      <c r="L1" s="535"/>
      <c r="M1" s="535"/>
      <c r="O1" s="368"/>
    </row>
    <row r="2" spans="2:20" ht="6" customHeight="1">
      <c r="B2" s="6"/>
      <c r="C2" s="6"/>
      <c r="D2" s="6"/>
      <c r="E2" s="6"/>
      <c r="F2" s="6"/>
      <c r="G2" s="6"/>
      <c r="H2" s="6"/>
      <c r="I2" s="6"/>
      <c r="J2" s="6"/>
      <c r="K2" s="6"/>
      <c r="L2" s="6"/>
    </row>
    <row r="3" spans="2:20" ht="15">
      <c r="B3" s="616" t="s">
        <v>482</v>
      </c>
      <c r="C3" s="660"/>
      <c r="D3" s="660"/>
      <c r="E3" s="660"/>
      <c r="F3" s="660"/>
      <c r="G3" s="660"/>
      <c r="H3" s="660"/>
      <c r="I3" s="660"/>
      <c r="J3" s="660"/>
      <c r="K3" s="660"/>
      <c r="L3" s="660"/>
      <c r="M3" s="660"/>
      <c r="O3" s="384"/>
    </row>
    <row r="4" spans="2:20" ht="6" customHeight="1"/>
    <row r="5" spans="2:20" ht="15.75">
      <c r="B5" s="7" t="s">
        <v>84</v>
      </c>
      <c r="C5" s="661" t="str">
        <f>IF('Building Info'!F16&gt;0,'Building Info'!C6," ")</f>
        <v xml:space="preserve"> </v>
      </c>
      <c r="D5" s="662"/>
      <c r="E5" s="662"/>
      <c r="F5" s="662"/>
      <c r="G5" s="662"/>
      <c r="H5" s="662"/>
      <c r="I5" s="662"/>
      <c r="J5" s="662"/>
      <c r="K5" s="662"/>
      <c r="L5" s="662"/>
      <c r="M5" s="663"/>
    </row>
    <row r="7" spans="2:20" ht="43.5">
      <c r="B7" s="352" t="s">
        <v>310</v>
      </c>
      <c r="C7" s="8" t="s">
        <v>420</v>
      </c>
      <c r="D7" s="8" t="s">
        <v>418</v>
      </c>
      <c r="E7" s="8" t="s">
        <v>309</v>
      </c>
      <c r="F7" s="8" t="s">
        <v>311</v>
      </c>
      <c r="G7" s="8" t="s">
        <v>240</v>
      </c>
      <c r="H7" s="8" t="s">
        <v>239</v>
      </c>
      <c r="I7" s="8" t="s">
        <v>313</v>
      </c>
      <c r="J7" s="8" t="s">
        <v>463</v>
      </c>
      <c r="K7" s="8" t="s">
        <v>314</v>
      </c>
      <c r="L7" s="9" t="s">
        <v>238</v>
      </c>
      <c r="M7" s="9" t="s">
        <v>478</v>
      </c>
      <c r="N7" s="649" t="s">
        <v>39</v>
      </c>
      <c r="O7" s="650"/>
      <c r="P7" s="381"/>
      <c r="Q7" s="381"/>
      <c r="R7" s="401"/>
      <c r="S7" s="401"/>
      <c r="T7" s="401"/>
    </row>
    <row r="8" spans="2:20" ht="15.75">
      <c r="B8" s="232" t="s">
        <v>316</v>
      </c>
      <c r="C8" s="402"/>
      <c r="D8" s="228"/>
      <c r="E8" s="488">
        <f>C8</f>
        <v>0</v>
      </c>
      <c r="F8" s="113" t="s">
        <v>308</v>
      </c>
      <c r="G8" s="190">
        <v>15</v>
      </c>
      <c r="H8" s="190">
        <v>0</v>
      </c>
      <c r="I8" s="191">
        <v>0</v>
      </c>
      <c r="J8" s="408">
        <v>0</v>
      </c>
      <c r="K8" s="192"/>
      <c r="L8" s="190"/>
      <c r="M8" s="190"/>
      <c r="N8" s="111" t="s">
        <v>317</v>
      </c>
      <c r="O8" s="116" t="s">
        <v>318</v>
      </c>
      <c r="R8" s="116" t="s">
        <v>186</v>
      </c>
      <c r="T8" s="112"/>
    </row>
    <row r="9" spans="2:20" ht="15">
      <c r="B9" s="193"/>
      <c r="C9" s="402"/>
      <c r="D9" s="402"/>
      <c r="E9" s="488">
        <f>C9+D9</f>
        <v>0</v>
      </c>
      <c r="F9" s="190"/>
      <c r="G9" s="190"/>
      <c r="H9" s="190"/>
      <c r="I9" s="191"/>
      <c r="J9" s="408"/>
      <c r="K9" s="192"/>
      <c r="L9" s="190"/>
      <c r="M9" s="190"/>
      <c r="N9" s="111" t="s">
        <v>319</v>
      </c>
      <c r="O9" s="391" t="s">
        <v>320</v>
      </c>
      <c r="R9" s="348" t="s">
        <v>187</v>
      </c>
      <c r="T9" s="111"/>
    </row>
    <row r="10" spans="2:20" ht="15">
      <c r="B10" s="193"/>
      <c r="C10" s="402"/>
      <c r="D10" s="402"/>
      <c r="E10" s="488">
        <f t="shared" ref="E10:E23" si="0">C10+D10</f>
        <v>0</v>
      </c>
      <c r="F10" s="190"/>
      <c r="G10" s="190"/>
      <c r="H10" s="190"/>
      <c r="I10" s="191"/>
      <c r="J10" s="408"/>
      <c r="K10" s="192"/>
      <c r="L10" s="190"/>
      <c r="M10" s="190"/>
      <c r="N10" s="111" t="s">
        <v>321</v>
      </c>
      <c r="O10" s="391" t="s">
        <v>322</v>
      </c>
      <c r="R10" s="111"/>
      <c r="T10" s="111"/>
    </row>
    <row r="11" spans="2:20" ht="15">
      <c r="B11" s="193"/>
      <c r="C11" s="402"/>
      <c r="D11" s="402"/>
      <c r="E11" s="488">
        <f t="shared" si="0"/>
        <v>0</v>
      </c>
      <c r="F11" s="190"/>
      <c r="G11" s="190"/>
      <c r="H11" s="190"/>
      <c r="I11" s="191"/>
      <c r="J11" s="408"/>
      <c r="K11" s="192"/>
      <c r="L11" s="190"/>
      <c r="M11" s="190"/>
      <c r="N11" s="111" t="s">
        <v>323</v>
      </c>
      <c r="O11" s="391" t="s">
        <v>324</v>
      </c>
      <c r="R11" s="111"/>
      <c r="T11" s="111"/>
    </row>
    <row r="12" spans="2:20" ht="15">
      <c r="B12" s="193"/>
      <c r="C12" s="402"/>
      <c r="D12" s="402"/>
      <c r="E12" s="488">
        <f t="shared" si="0"/>
        <v>0</v>
      </c>
      <c r="F12" s="190"/>
      <c r="G12" s="190"/>
      <c r="H12" s="190"/>
      <c r="I12" s="191"/>
      <c r="J12" s="408"/>
      <c r="K12" s="192"/>
      <c r="L12" s="190"/>
      <c r="M12" s="190"/>
      <c r="N12" s="111" t="s">
        <v>325</v>
      </c>
      <c r="O12" s="391" t="s">
        <v>326</v>
      </c>
      <c r="R12" s="111"/>
      <c r="T12" s="111"/>
    </row>
    <row r="13" spans="2:20" ht="15">
      <c r="B13" s="193"/>
      <c r="C13" s="402"/>
      <c r="D13" s="402"/>
      <c r="E13" s="488">
        <f t="shared" si="0"/>
        <v>0</v>
      </c>
      <c r="F13" s="190"/>
      <c r="G13" s="190"/>
      <c r="H13" s="190"/>
      <c r="I13" s="191"/>
      <c r="J13" s="408"/>
      <c r="K13" s="192"/>
      <c r="L13" s="190"/>
      <c r="M13" s="190"/>
      <c r="N13" s="111" t="s">
        <v>327</v>
      </c>
      <c r="O13" s="391" t="s">
        <v>328</v>
      </c>
      <c r="R13" s="111"/>
      <c r="T13" s="111"/>
    </row>
    <row r="14" spans="2:20" ht="15">
      <c r="B14" s="193"/>
      <c r="C14" s="402"/>
      <c r="D14" s="402"/>
      <c r="E14" s="488">
        <f t="shared" si="0"/>
        <v>0</v>
      </c>
      <c r="F14" s="190"/>
      <c r="G14" s="190"/>
      <c r="H14" s="190"/>
      <c r="I14" s="191"/>
      <c r="J14" s="408"/>
      <c r="K14" s="192"/>
      <c r="L14" s="190"/>
      <c r="M14" s="190"/>
      <c r="N14" s="111" t="s">
        <v>303</v>
      </c>
      <c r="O14" s="391" t="s">
        <v>329</v>
      </c>
      <c r="R14" s="111"/>
      <c r="T14" s="111"/>
    </row>
    <row r="15" spans="2:20" ht="15">
      <c r="B15" s="193"/>
      <c r="C15" s="402"/>
      <c r="D15" s="402"/>
      <c r="E15" s="488">
        <f t="shared" si="0"/>
        <v>0</v>
      </c>
      <c r="F15" s="190"/>
      <c r="G15" s="190"/>
      <c r="H15" s="190"/>
      <c r="I15" s="191"/>
      <c r="J15" s="408"/>
      <c r="K15" s="192"/>
      <c r="L15" s="190"/>
      <c r="M15" s="190"/>
      <c r="N15" s="111" t="s">
        <v>330</v>
      </c>
      <c r="O15" s="391" t="s">
        <v>331</v>
      </c>
      <c r="R15" s="111"/>
      <c r="T15" s="111"/>
    </row>
    <row r="16" spans="2:20" ht="15">
      <c r="B16" s="193"/>
      <c r="C16" s="402"/>
      <c r="D16" s="402"/>
      <c r="E16" s="488">
        <f t="shared" si="0"/>
        <v>0</v>
      </c>
      <c r="F16" s="190"/>
      <c r="G16" s="190"/>
      <c r="H16" s="190"/>
      <c r="I16" s="191"/>
      <c r="J16" s="408"/>
      <c r="K16" s="192"/>
      <c r="L16" s="190"/>
      <c r="M16" s="190"/>
      <c r="N16" s="111" t="s">
        <v>332</v>
      </c>
      <c r="O16" s="391" t="s">
        <v>333</v>
      </c>
      <c r="R16" s="111"/>
      <c r="T16" s="111"/>
    </row>
    <row r="17" spans="2:22" ht="15">
      <c r="B17" s="193"/>
      <c r="C17" s="402"/>
      <c r="D17" s="402"/>
      <c r="E17" s="488">
        <f t="shared" si="0"/>
        <v>0</v>
      </c>
      <c r="F17" s="190"/>
      <c r="G17" s="190"/>
      <c r="H17" s="190"/>
      <c r="I17" s="191"/>
      <c r="J17" s="408"/>
      <c r="K17" s="192"/>
      <c r="L17" s="190"/>
      <c r="M17" s="190"/>
      <c r="N17" s="111" t="s">
        <v>334</v>
      </c>
      <c r="O17" s="391" t="s">
        <v>335</v>
      </c>
      <c r="R17" s="111"/>
      <c r="T17" s="111"/>
    </row>
    <row r="18" spans="2:22" ht="15">
      <c r="B18" s="193"/>
      <c r="C18" s="402"/>
      <c r="D18" s="402"/>
      <c r="E18" s="488">
        <f t="shared" si="0"/>
        <v>0</v>
      </c>
      <c r="F18" s="190"/>
      <c r="G18" s="190"/>
      <c r="H18" s="190"/>
      <c r="I18" s="191"/>
      <c r="J18" s="408"/>
      <c r="K18" s="192"/>
      <c r="L18" s="190"/>
      <c r="M18" s="190"/>
      <c r="N18" s="111" t="s">
        <v>336</v>
      </c>
      <c r="O18" s="391" t="s">
        <v>337</v>
      </c>
      <c r="R18" s="111"/>
      <c r="T18" s="111"/>
    </row>
    <row r="19" spans="2:22" ht="15">
      <c r="B19" s="193"/>
      <c r="C19" s="402"/>
      <c r="D19" s="402"/>
      <c r="E19" s="488">
        <f t="shared" si="0"/>
        <v>0</v>
      </c>
      <c r="F19" s="190"/>
      <c r="G19" s="190"/>
      <c r="H19" s="190"/>
      <c r="I19" s="191"/>
      <c r="J19" s="408"/>
      <c r="K19" s="192"/>
      <c r="L19" s="190"/>
      <c r="M19" s="190"/>
      <c r="N19" s="111" t="s">
        <v>338</v>
      </c>
      <c r="O19" s="391" t="s">
        <v>339</v>
      </c>
      <c r="R19" s="111"/>
      <c r="S19" s="111"/>
      <c r="T19" s="111"/>
    </row>
    <row r="20" spans="2:22" ht="15">
      <c r="B20" s="193"/>
      <c r="C20" s="402"/>
      <c r="D20" s="402"/>
      <c r="E20" s="488">
        <f t="shared" si="0"/>
        <v>0</v>
      </c>
      <c r="F20" s="190"/>
      <c r="G20" s="190"/>
      <c r="H20" s="190"/>
      <c r="I20" s="191"/>
      <c r="J20" s="408"/>
      <c r="K20" s="192"/>
      <c r="L20" s="190"/>
      <c r="M20" s="190"/>
      <c r="N20" s="111" t="s">
        <v>340</v>
      </c>
      <c r="O20" s="391" t="s">
        <v>341</v>
      </c>
    </row>
    <row r="21" spans="2:22" ht="15">
      <c r="B21" s="193"/>
      <c r="C21" s="402"/>
      <c r="D21" s="402"/>
      <c r="E21" s="488">
        <f t="shared" si="0"/>
        <v>0</v>
      </c>
      <c r="F21" s="190"/>
      <c r="G21" s="190"/>
      <c r="H21" s="190"/>
      <c r="I21" s="191"/>
      <c r="J21" s="408"/>
      <c r="K21" s="192"/>
      <c r="L21" s="190"/>
      <c r="M21" s="190"/>
      <c r="N21" s="111" t="s">
        <v>342</v>
      </c>
      <c r="O21" s="391" t="s">
        <v>343</v>
      </c>
    </row>
    <row r="22" spans="2:22" ht="15">
      <c r="B22" s="193"/>
      <c r="C22" s="402"/>
      <c r="D22" s="402"/>
      <c r="E22" s="488">
        <f t="shared" si="0"/>
        <v>0</v>
      </c>
      <c r="F22" s="190"/>
      <c r="G22" s="190"/>
      <c r="H22" s="190"/>
      <c r="I22" s="191"/>
      <c r="J22" s="408"/>
      <c r="K22" s="192"/>
      <c r="L22" s="190"/>
      <c r="M22" s="190"/>
      <c r="N22" s="111" t="s">
        <v>344</v>
      </c>
      <c r="O22" s="391" t="s">
        <v>345</v>
      </c>
    </row>
    <row r="23" spans="2:22" ht="15">
      <c r="B23" s="193"/>
      <c r="C23" s="402"/>
      <c r="D23" s="402"/>
      <c r="E23" s="488">
        <f t="shared" si="0"/>
        <v>0</v>
      </c>
      <c r="F23" s="190"/>
      <c r="G23" s="190"/>
      <c r="H23" s="190"/>
      <c r="I23" s="191"/>
      <c r="J23" s="408"/>
      <c r="K23" s="192"/>
      <c r="L23" s="190"/>
      <c r="M23" s="190"/>
      <c r="N23" s="111" t="s">
        <v>349</v>
      </c>
      <c r="O23" s="391" t="s">
        <v>347</v>
      </c>
    </row>
    <row r="24" spans="2:22" ht="15.75">
      <c r="B24" s="8" t="s">
        <v>376</v>
      </c>
      <c r="C24" s="489">
        <f>SUM(C8:C23)</f>
        <v>0</v>
      </c>
      <c r="D24" s="489">
        <f>SUM(D9:D23)</f>
        <v>0</v>
      </c>
      <c r="E24" s="489">
        <f>SUM(E8:E23)</f>
        <v>0</v>
      </c>
      <c r="F24" s="664"/>
      <c r="G24" s="665"/>
      <c r="H24" s="665"/>
      <c r="I24" s="666"/>
      <c r="J24" s="109">
        <f>SUM(J8:J23)</f>
        <v>0</v>
      </c>
      <c r="K24" s="664"/>
      <c r="L24" s="665"/>
      <c r="M24" s="666"/>
      <c r="N24" s="111" t="s">
        <v>346</v>
      </c>
      <c r="O24" s="391" t="s">
        <v>348</v>
      </c>
    </row>
    <row r="25" spans="2:22" ht="15.75">
      <c r="B25" s="217"/>
      <c r="C25" s="323"/>
      <c r="D25" s="323"/>
      <c r="E25" s="323"/>
      <c r="F25" s="324"/>
      <c r="G25" s="324"/>
      <c r="H25" s="324"/>
      <c r="I25" s="324"/>
      <c r="J25" s="322"/>
      <c r="K25" s="324"/>
      <c r="L25" s="324"/>
      <c r="M25" s="324"/>
      <c r="P25" s="111"/>
      <c r="Q25" s="391"/>
    </row>
    <row r="26" spans="2:22" ht="15.75" thickBot="1"/>
    <row r="27" spans="2:22" ht="35.25" customHeight="1" thickBot="1">
      <c r="B27" s="351" t="s">
        <v>481</v>
      </c>
      <c r="C27" s="160" t="s">
        <v>420</v>
      </c>
      <c r="D27" s="160" t="s">
        <v>451</v>
      </c>
      <c r="E27" s="161" t="s">
        <v>368</v>
      </c>
      <c r="F27" s="217"/>
      <c r="G27" s="658" t="str">
        <f>IF('Building Info'!F30&gt;0,"** The costs of all non-housing space (units above 80% AMI, garages, community buildings, program space, office space, commercial space, playgrounds, etc.) must be entered as non-housing costs.","")</f>
        <v/>
      </c>
      <c r="H27" s="658"/>
      <c r="I27" s="658"/>
      <c r="J27" s="658"/>
      <c r="K27" s="658"/>
      <c r="L27" s="658"/>
      <c r="M27" s="658"/>
    </row>
    <row r="28" spans="2:22" ht="15.75" customHeight="1">
      <c r="B28" s="299" t="s">
        <v>58</v>
      </c>
      <c r="C28" s="403"/>
      <c r="D28" s="403"/>
      <c r="E28" s="492">
        <f>C28+D28</f>
        <v>0</v>
      </c>
      <c r="F28" s="218"/>
      <c r="G28" s="658"/>
      <c r="H28" s="658"/>
      <c r="I28" s="658"/>
      <c r="J28" s="658"/>
      <c r="K28" s="658"/>
      <c r="L28" s="658"/>
      <c r="M28" s="658"/>
      <c r="O28" s="383"/>
    </row>
    <row r="29" spans="2:22" ht="15">
      <c r="B29" s="300" t="s">
        <v>59</v>
      </c>
      <c r="C29" s="404"/>
      <c r="D29" s="404"/>
      <c r="E29" s="493">
        <f>C29+D29</f>
        <v>0</v>
      </c>
      <c r="F29" s="218"/>
      <c r="G29" s="658"/>
      <c r="H29" s="658"/>
      <c r="I29" s="658"/>
      <c r="J29" s="658"/>
      <c r="K29" s="658"/>
      <c r="L29" s="658"/>
      <c r="M29" s="658"/>
      <c r="N29" s="200"/>
      <c r="O29" s="383"/>
      <c r="Q29" s="200"/>
      <c r="R29" s="200"/>
      <c r="S29" s="200"/>
      <c r="T29" s="200"/>
      <c r="U29" s="200"/>
      <c r="V29" s="200"/>
    </row>
    <row r="30" spans="2:22" ht="15">
      <c r="B30" s="300" t="s">
        <v>43</v>
      </c>
      <c r="C30" s="404"/>
      <c r="D30" s="404"/>
      <c r="E30" s="493">
        <f>C30+D30</f>
        <v>0</v>
      </c>
      <c r="F30" s="218"/>
      <c r="O30" s="383"/>
    </row>
    <row r="31" spans="2:22" ht="15.75" customHeight="1">
      <c r="B31" s="300" t="s">
        <v>44</v>
      </c>
      <c r="C31" s="404"/>
      <c r="D31" s="404"/>
      <c r="E31" s="493">
        <f>C31+D31</f>
        <v>0</v>
      </c>
      <c r="F31" s="218"/>
      <c r="G31" s="659" t="str">
        <f>IF(AND((C33='Cost Breakdown'!F66),D33='Cost Breakdown'!H66),"","The Total on the Cost Breakdown must match the combined costs of On-Site Improvements, Off-Site Improvements, Rehabilitation, New Construction and Appliances.")</f>
        <v/>
      </c>
      <c r="H31" s="659"/>
      <c r="I31" s="659"/>
      <c r="J31" s="659"/>
      <c r="K31" s="659"/>
      <c r="L31" s="659"/>
      <c r="M31" s="659"/>
      <c r="O31" s="383"/>
    </row>
    <row r="32" spans="2:22" ht="16.5" customHeight="1" thickBot="1">
      <c r="B32" s="301" t="s">
        <v>219</v>
      </c>
      <c r="C32" s="405"/>
      <c r="D32" s="405"/>
      <c r="E32" s="494">
        <f>C32+D32</f>
        <v>0</v>
      </c>
      <c r="F32" s="218"/>
      <c r="G32" s="659"/>
      <c r="H32" s="659"/>
      <c r="I32" s="659"/>
      <c r="J32" s="659"/>
      <c r="K32" s="659"/>
      <c r="L32" s="659"/>
      <c r="M32" s="659"/>
      <c r="O32" s="383"/>
    </row>
    <row r="33" spans="2:22" ht="16.5" customHeight="1" thickBot="1">
      <c r="B33" s="220" t="s">
        <v>369</v>
      </c>
      <c r="C33" s="490">
        <f>C28+C29+C30+C31+C32</f>
        <v>0</v>
      </c>
      <c r="D33" s="490">
        <f>D28+D29+D30+D31+D32</f>
        <v>0</v>
      </c>
      <c r="E33" s="491">
        <f>E28+E29+E30+E31+E32</f>
        <v>0</v>
      </c>
      <c r="F33" s="219"/>
      <c r="G33" s="659"/>
      <c r="H33" s="659"/>
      <c r="I33" s="659"/>
      <c r="J33" s="659"/>
      <c r="K33" s="659"/>
      <c r="L33" s="659"/>
      <c r="M33" s="659"/>
      <c r="N33" s="234"/>
      <c r="Q33" s="234"/>
      <c r="R33" s="234"/>
      <c r="S33" s="234"/>
      <c r="T33" s="234"/>
      <c r="U33" s="234"/>
      <c r="V33" s="234"/>
    </row>
    <row r="34" spans="2:22" ht="6.75" customHeight="1" thickBot="1">
      <c r="B34" s="162"/>
      <c r="C34" s="233"/>
      <c r="D34" s="233"/>
      <c r="E34" s="60"/>
      <c r="F34" s="218"/>
      <c r="G34" s="218"/>
      <c r="H34" s="383"/>
      <c r="I34" s="383"/>
      <c r="J34" s="383"/>
      <c r="K34" s="383"/>
      <c r="L34" s="383"/>
      <c r="M34" s="383"/>
      <c r="N34" s="234"/>
      <c r="Q34" s="234"/>
      <c r="R34" s="234"/>
      <c r="S34" s="234"/>
      <c r="T34" s="234"/>
      <c r="U34" s="234"/>
      <c r="V34" s="234"/>
    </row>
    <row r="35" spans="2:22" ht="15">
      <c r="B35" s="221" t="s">
        <v>40</v>
      </c>
      <c r="C35" s="406"/>
      <c r="D35" s="406"/>
      <c r="E35" s="495">
        <f>C35+D35</f>
        <v>0</v>
      </c>
      <c r="F35" s="218"/>
      <c r="G35" s="651" t="str">
        <f>IF(AND((C33='Cost Breakdown'!F66),D33='Cost Breakdown'!H66),"","The difference between the Cost Breakdown and the Uses of Funds is:")</f>
        <v/>
      </c>
      <c r="H35" s="651"/>
      <c r="I35" s="651"/>
      <c r="J35" s="651"/>
      <c r="K35" s="651"/>
      <c r="L35" s="651"/>
      <c r="M35" s="651"/>
    </row>
    <row r="36" spans="2:22" ht="15">
      <c r="B36" s="157" t="s">
        <v>41</v>
      </c>
      <c r="C36" s="404"/>
      <c r="D36" s="404"/>
      <c r="E36" s="496">
        <f t="shared" ref="E36:E69" si="1">C36+D36</f>
        <v>0</v>
      </c>
      <c r="F36" s="218"/>
      <c r="G36" s="651" t="str">
        <f>IF((C33='Cost Breakdown'!F66),"","Residential")</f>
        <v/>
      </c>
      <c r="H36" s="651"/>
      <c r="I36" s="651"/>
      <c r="J36" s="302" t="str">
        <f>IF((C33='Cost Breakdown'!F66),"",('Cost Breakdown'!F66-C33))</f>
        <v/>
      </c>
      <c r="O36" s="383"/>
    </row>
    <row r="37" spans="2:22" ht="15">
      <c r="B37" s="157" t="s">
        <v>42</v>
      </c>
      <c r="C37" s="404"/>
      <c r="D37" s="404"/>
      <c r="E37" s="496">
        <f t="shared" si="1"/>
        <v>0</v>
      </c>
      <c r="F37" s="218"/>
      <c r="G37" s="651" t="str">
        <f>IF((D33='Cost Breakdown'!H66),"","Commercial/Non-Housing")</f>
        <v/>
      </c>
      <c r="H37" s="651"/>
      <c r="I37" s="651"/>
      <c r="J37" s="302" t="str">
        <f>IF((D33='Cost Breakdown'!H66),"",('Cost Breakdown'!H66-D33))</f>
        <v/>
      </c>
      <c r="O37" s="383"/>
    </row>
    <row r="38" spans="2:22" ht="15">
      <c r="B38" s="158" t="s">
        <v>220</v>
      </c>
      <c r="C38" s="407"/>
      <c r="D38" s="407"/>
      <c r="E38" s="497">
        <f t="shared" si="1"/>
        <v>0</v>
      </c>
      <c r="F38" s="218"/>
    </row>
    <row r="39" spans="2:22" ht="15.75">
      <c r="B39" s="157" t="s">
        <v>146</v>
      </c>
      <c r="C39" s="404"/>
      <c r="D39" s="404"/>
      <c r="E39" s="496">
        <f t="shared" si="1"/>
        <v>0</v>
      </c>
      <c r="F39" s="218"/>
      <c r="G39" s="382"/>
      <c r="H39" s="591" t="s">
        <v>83</v>
      </c>
      <c r="I39" s="591"/>
      <c r="J39" s="591"/>
      <c r="K39" s="591"/>
      <c r="L39" s="382"/>
      <c r="M39" s="382"/>
      <c r="T39" s="353"/>
      <c r="U39" s="353"/>
    </row>
    <row r="40" spans="2:22" ht="15">
      <c r="B40" s="157" t="s">
        <v>145</v>
      </c>
      <c r="C40" s="404"/>
      <c r="D40" s="404"/>
      <c r="E40" s="496">
        <f t="shared" si="1"/>
        <v>0</v>
      </c>
      <c r="F40" s="218"/>
      <c r="H40" s="652" t="s">
        <v>411</v>
      </c>
      <c r="I40" s="525"/>
      <c r="J40" s="526"/>
      <c r="K40" s="194"/>
      <c r="T40" s="353"/>
      <c r="U40" s="353"/>
    </row>
    <row r="41" spans="2:22" ht="15">
      <c r="B41" s="157" t="s">
        <v>47</v>
      </c>
      <c r="C41" s="404"/>
      <c r="D41" s="404"/>
      <c r="E41" s="496">
        <f t="shared" si="1"/>
        <v>0</v>
      </c>
      <c r="F41" s="218"/>
      <c r="H41" s="656" t="s">
        <v>410</v>
      </c>
      <c r="I41" s="657"/>
      <c r="J41" s="592"/>
      <c r="K41" s="197"/>
      <c r="T41" s="353"/>
      <c r="U41" s="353"/>
    </row>
    <row r="42" spans="2:22" ht="15.75" customHeight="1">
      <c r="B42" s="157" t="s">
        <v>48</v>
      </c>
      <c r="C42" s="404"/>
      <c r="D42" s="404"/>
      <c r="E42" s="496">
        <f t="shared" si="1"/>
        <v>0</v>
      </c>
      <c r="F42" s="218"/>
      <c r="H42" s="653" t="str">
        <f>IF(OR(K40&gt;0,K41&gt;0),"Attach the tax credit calculation as Exhibit J."," ")</f>
        <v xml:space="preserve"> </v>
      </c>
      <c r="I42" s="654"/>
      <c r="J42" s="654"/>
      <c r="K42" s="655"/>
      <c r="N42" s="353"/>
      <c r="S42" s="353"/>
      <c r="T42" s="353"/>
      <c r="U42" s="353"/>
    </row>
    <row r="43" spans="2:22" ht="15">
      <c r="B43" s="157" t="s">
        <v>21</v>
      </c>
      <c r="C43" s="404"/>
      <c r="D43" s="404"/>
      <c r="E43" s="496">
        <f t="shared" si="1"/>
        <v>0</v>
      </c>
      <c r="F43" s="218"/>
      <c r="N43" s="353"/>
      <c r="S43" s="353"/>
      <c r="T43" s="353"/>
      <c r="U43" s="353"/>
    </row>
    <row r="44" spans="2:22" ht="16.5" customHeight="1">
      <c r="B44" s="157" t="s">
        <v>49</v>
      </c>
      <c r="C44" s="404"/>
      <c r="D44" s="404"/>
      <c r="E44" s="496">
        <f t="shared" si="1"/>
        <v>0</v>
      </c>
      <c r="F44" s="218"/>
      <c r="H44" s="591" t="s">
        <v>416</v>
      </c>
      <c r="I44" s="591"/>
      <c r="J44" s="591"/>
      <c r="K44" s="591"/>
    </row>
    <row r="45" spans="2:22" ht="15">
      <c r="B45" s="157" t="s">
        <v>143</v>
      </c>
      <c r="C45" s="404"/>
      <c r="D45" s="404"/>
      <c r="E45" s="496">
        <f t="shared" si="1"/>
        <v>0</v>
      </c>
      <c r="F45" s="218"/>
      <c r="G45" s="218"/>
      <c r="H45" s="10" t="s">
        <v>412</v>
      </c>
      <c r="I45" s="645"/>
      <c r="J45" s="646"/>
      <c r="K45" s="647"/>
    </row>
    <row r="46" spans="2:22" ht="15">
      <c r="B46" s="157" t="s">
        <v>144</v>
      </c>
      <c r="C46" s="404"/>
      <c r="D46" s="404"/>
      <c r="E46" s="496">
        <f t="shared" si="1"/>
        <v>0</v>
      </c>
      <c r="F46" s="218"/>
      <c r="G46" s="218"/>
      <c r="H46" s="648" t="s">
        <v>480</v>
      </c>
      <c r="I46" s="520"/>
      <c r="J46" s="521"/>
      <c r="K46" s="349"/>
    </row>
    <row r="47" spans="2:22" ht="15">
      <c r="B47" s="157" t="s">
        <v>45</v>
      </c>
      <c r="C47" s="404"/>
      <c r="D47" s="404"/>
      <c r="E47" s="496">
        <f t="shared" si="1"/>
        <v>0</v>
      </c>
      <c r="F47" s="218"/>
      <c r="G47" s="218"/>
      <c r="H47" s="648" t="s">
        <v>479</v>
      </c>
      <c r="I47" s="520"/>
      <c r="J47" s="521"/>
      <c r="K47" s="350"/>
    </row>
    <row r="48" spans="2:22" ht="15">
      <c r="B48" s="157" t="s">
        <v>56</v>
      </c>
      <c r="C48" s="404"/>
      <c r="D48" s="404"/>
      <c r="E48" s="496">
        <f t="shared" si="1"/>
        <v>0</v>
      </c>
      <c r="F48" s="218"/>
      <c r="G48" s="218"/>
      <c r="H48" s="642" t="s">
        <v>80</v>
      </c>
      <c r="I48" s="643"/>
      <c r="J48" s="396" t="s">
        <v>413</v>
      </c>
      <c r="K48" s="195"/>
    </row>
    <row r="49" spans="2:12" ht="15">
      <c r="B49" s="157" t="s">
        <v>177</v>
      </c>
      <c r="C49" s="404"/>
      <c r="D49" s="404"/>
      <c r="E49" s="496">
        <f t="shared" si="1"/>
        <v>0</v>
      </c>
      <c r="F49" s="218"/>
      <c r="G49" s="218"/>
      <c r="H49" s="640" t="s">
        <v>81</v>
      </c>
      <c r="I49" s="641"/>
      <c r="J49" s="396" t="s">
        <v>415</v>
      </c>
      <c r="K49" s="195"/>
    </row>
    <row r="50" spans="2:12" ht="15">
      <c r="B50" s="157" t="s">
        <v>190</v>
      </c>
      <c r="C50" s="404"/>
      <c r="D50" s="404"/>
      <c r="E50" s="496">
        <f t="shared" si="1"/>
        <v>0</v>
      </c>
      <c r="F50" s="218"/>
      <c r="G50" s="218"/>
      <c r="H50" s="640" t="s">
        <v>82</v>
      </c>
      <c r="I50" s="641"/>
      <c r="J50" s="396" t="s">
        <v>414</v>
      </c>
      <c r="K50" s="344" t="str">
        <f>IF(AND(K48&gt;0,K49&gt;0),(K49/K48)," ")</f>
        <v xml:space="preserve"> </v>
      </c>
    </row>
    <row r="51" spans="2:12" ht="15">
      <c r="B51" s="157" t="s">
        <v>46</v>
      </c>
      <c r="C51" s="404"/>
      <c r="D51" s="404"/>
      <c r="E51" s="496">
        <f t="shared" si="1"/>
        <v>0</v>
      </c>
      <c r="F51" s="218"/>
      <c r="G51" s="218"/>
      <c r="H51" s="644" t="str">
        <f>IF(AND(K48&gt;0,K49=0),"Fee must be entered for interim loan.","")</f>
        <v/>
      </c>
      <c r="I51" s="644"/>
      <c r="J51" s="644"/>
      <c r="K51" s="644"/>
    </row>
    <row r="52" spans="2:12" ht="15">
      <c r="B52" s="157" t="s">
        <v>53</v>
      </c>
      <c r="C52" s="404"/>
      <c r="D52" s="404"/>
      <c r="E52" s="496">
        <f t="shared" si="1"/>
        <v>0</v>
      </c>
      <c r="F52" s="218"/>
      <c r="G52" s="218"/>
    </row>
    <row r="53" spans="2:12" ht="15.75">
      <c r="B53" s="157" t="s">
        <v>50</v>
      </c>
      <c r="C53" s="404"/>
      <c r="D53" s="404"/>
      <c r="E53" s="496">
        <f t="shared" si="1"/>
        <v>0</v>
      </c>
      <c r="F53" s="218"/>
      <c r="G53" s="218"/>
      <c r="H53" s="591" t="s">
        <v>471</v>
      </c>
      <c r="I53" s="591"/>
      <c r="J53" s="591"/>
      <c r="K53" s="591"/>
    </row>
    <row r="54" spans="2:12" ht="15">
      <c r="B54" s="157" t="s">
        <v>51</v>
      </c>
      <c r="C54" s="404"/>
      <c r="D54" s="404"/>
      <c r="E54" s="496">
        <f t="shared" si="1"/>
        <v>0</v>
      </c>
      <c r="F54" s="218"/>
      <c r="G54" s="218"/>
      <c r="H54" s="10" t="s">
        <v>412</v>
      </c>
      <c r="I54" s="645"/>
      <c r="J54" s="646"/>
      <c r="K54" s="647"/>
      <c r="L54" s="369"/>
    </row>
    <row r="55" spans="2:12" ht="15">
      <c r="B55" s="157" t="s">
        <v>52</v>
      </c>
      <c r="C55" s="404"/>
      <c r="D55" s="404"/>
      <c r="E55" s="496">
        <f t="shared" si="1"/>
        <v>0</v>
      </c>
      <c r="F55" s="218"/>
      <c r="H55" s="648" t="s">
        <v>480</v>
      </c>
      <c r="I55" s="520"/>
      <c r="J55" s="521"/>
      <c r="K55" s="349"/>
    </row>
    <row r="56" spans="2:12" ht="15">
      <c r="B56" s="157" t="s">
        <v>54</v>
      </c>
      <c r="C56" s="404"/>
      <c r="D56" s="404"/>
      <c r="E56" s="496">
        <f t="shared" si="1"/>
        <v>0</v>
      </c>
      <c r="F56" s="218"/>
      <c r="H56" s="648" t="s">
        <v>479</v>
      </c>
      <c r="I56" s="520"/>
      <c r="J56" s="521"/>
      <c r="K56" s="350"/>
      <c r="L56" s="401"/>
    </row>
    <row r="57" spans="2:12" ht="15">
      <c r="B57" s="157" t="s">
        <v>55</v>
      </c>
      <c r="C57" s="404"/>
      <c r="D57" s="404"/>
      <c r="E57" s="496">
        <f t="shared" si="1"/>
        <v>0</v>
      </c>
      <c r="F57" s="218"/>
      <c r="H57" s="642" t="s">
        <v>80</v>
      </c>
      <c r="I57" s="643"/>
      <c r="J57" s="396" t="s">
        <v>413</v>
      </c>
      <c r="K57" s="195"/>
      <c r="L57" s="401"/>
    </row>
    <row r="58" spans="2:12" ht="15">
      <c r="B58" s="157" t="s">
        <v>57</v>
      </c>
      <c r="C58" s="404"/>
      <c r="D58" s="404"/>
      <c r="E58" s="496">
        <f t="shared" si="1"/>
        <v>0</v>
      </c>
      <c r="F58" s="218"/>
      <c r="H58" s="640" t="s">
        <v>81</v>
      </c>
      <c r="I58" s="641"/>
      <c r="J58" s="396" t="s">
        <v>415</v>
      </c>
      <c r="K58" s="195"/>
      <c r="L58" s="401"/>
    </row>
    <row r="59" spans="2:12" ht="15">
      <c r="B59" s="157" t="s">
        <v>85</v>
      </c>
      <c r="C59" s="404"/>
      <c r="D59" s="404"/>
      <c r="E59" s="496">
        <f t="shared" si="1"/>
        <v>0</v>
      </c>
      <c r="F59" s="218"/>
      <c r="H59" s="640" t="s">
        <v>82</v>
      </c>
      <c r="I59" s="641"/>
      <c r="J59" s="396" t="s">
        <v>414</v>
      </c>
      <c r="K59" s="344" t="str">
        <f>IF(AND(K57&gt;0,K58&gt;0),(K58/K57)," ")</f>
        <v xml:space="preserve"> </v>
      </c>
      <c r="L59" s="218"/>
    </row>
    <row r="60" spans="2:12" ht="15">
      <c r="B60" s="157" t="s">
        <v>304</v>
      </c>
      <c r="C60" s="404"/>
      <c r="D60" s="404"/>
      <c r="E60" s="496">
        <f t="shared" si="1"/>
        <v>0</v>
      </c>
      <c r="F60" s="218"/>
      <c r="G60" s="218"/>
      <c r="H60" s="644" t="str">
        <f>IF(AND(K57&gt;0,K58=0),"Fee must be entered for interim loan.","")</f>
        <v/>
      </c>
      <c r="I60" s="644"/>
      <c r="J60" s="644"/>
      <c r="K60" s="644"/>
      <c r="L60" s="401"/>
    </row>
    <row r="61" spans="2:12" ht="15">
      <c r="B61" s="157" t="s">
        <v>305</v>
      </c>
      <c r="C61" s="404"/>
      <c r="D61" s="404"/>
      <c r="E61" s="496">
        <f t="shared" si="1"/>
        <v>0</v>
      </c>
      <c r="F61" s="218"/>
      <c r="G61" s="218"/>
      <c r="H61" s="369"/>
      <c r="I61" s="369"/>
      <c r="J61" s="369"/>
      <c r="K61" s="369"/>
      <c r="L61" s="401"/>
    </row>
    <row r="62" spans="2:12" ht="15.75">
      <c r="B62" s="157" t="s">
        <v>306</v>
      </c>
      <c r="C62" s="404"/>
      <c r="D62" s="404"/>
      <c r="E62" s="496">
        <f t="shared" si="1"/>
        <v>0</v>
      </c>
      <c r="F62" s="218"/>
      <c r="G62" s="218"/>
      <c r="H62" s="591" t="s">
        <v>472</v>
      </c>
      <c r="I62" s="591"/>
      <c r="J62" s="591"/>
      <c r="K62" s="591"/>
      <c r="L62" s="401"/>
    </row>
    <row r="63" spans="2:12" ht="15">
      <c r="B63" s="157" t="s">
        <v>307</v>
      </c>
      <c r="C63" s="404"/>
      <c r="D63" s="404"/>
      <c r="E63" s="496">
        <f t="shared" si="1"/>
        <v>0</v>
      </c>
      <c r="F63" s="218"/>
      <c r="G63" s="218"/>
      <c r="H63" s="10" t="s">
        <v>412</v>
      </c>
      <c r="I63" s="645"/>
      <c r="J63" s="646"/>
      <c r="K63" s="647"/>
      <c r="L63" s="401"/>
    </row>
    <row r="64" spans="2:12" ht="15">
      <c r="B64" s="196" t="s">
        <v>216</v>
      </c>
      <c r="C64" s="404"/>
      <c r="D64" s="404"/>
      <c r="E64" s="496">
        <f t="shared" si="1"/>
        <v>0</v>
      </c>
      <c r="F64" s="218"/>
      <c r="G64" s="218"/>
      <c r="H64" s="648" t="s">
        <v>480</v>
      </c>
      <c r="I64" s="520"/>
      <c r="J64" s="521"/>
      <c r="K64" s="349"/>
      <c r="L64" s="401"/>
    </row>
    <row r="65" spans="2:13" ht="15">
      <c r="B65" s="196" t="s">
        <v>216</v>
      </c>
      <c r="C65" s="404"/>
      <c r="D65" s="404"/>
      <c r="E65" s="496">
        <f t="shared" si="1"/>
        <v>0</v>
      </c>
      <c r="F65" s="218"/>
      <c r="G65" s="218"/>
      <c r="H65" s="648" t="s">
        <v>479</v>
      </c>
      <c r="I65" s="520"/>
      <c r="J65" s="521"/>
      <c r="K65" s="350"/>
      <c r="L65" s="401"/>
    </row>
    <row r="66" spans="2:13" ht="15">
      <c r="B66" s="196" t="s">
        <v>216</v>
      </c>
      <c r="C66" s="404"/>
      <c r="D66" s="404"/>
      <c r="E66" s="496">
        <f t="shared" si="1"/>
        <v>0</v>
      </c>
      <c r="F66" s="218"/>
      <c r="G66" s="218"/>
      <c r="H66" s="642" t="s">
        <v>80</v>
      </c>
      <c r="I66" s="643"/>
      <c r="J66" s="396" t="s">
        <v>413</v>
      </c>
      <c r="K66" s="195"/>
      <c r="L66" s="401"/>
    </row>
    <row r="67" spans="2:13" ht="15">
      <c r="B67" s="196" t="s">
        <v>216</v>
      </c>
      <c r="C67" s="404"/>
      <c r="D67" s="404"/>
      <c r="E67" s="496">
        <f t="shared" si="1"/>
        <v>0</v>
      </c>
      <c r="F67" s="218"/>
      <c r="G67" s="218"/>
      <c r="H67" s="640" t="s">
        <v>81</v>
      </c>
      <c r="I67" s="641"/>
      <c r="J67" s="396" t="s">
        <v>415</v>
      </c>
      <c r="K67" s="195"/>
      <c r="L67" s="401"/>
    </row>
    <row r="68" spans="2:13" ht="15">
      <c r="B68" s="196" t="s">
        <v>216</v>
      </c>
      <c r="C68" s="404"/>
      <c r="D68" s="404"/>
      <c r="E68" s="496">
        <f t="shared" si="1"/>
        <v>0</v>
      </c>
      <c r="F68" s="218"/>
      <c r="G68" s="218"/>
      <c r="H68" s="640" t="s">
        <v>82</v>
      </c>
      <c r="I68" s="641"/>
      <c r="J68" s="396" t="s">
        <v>414</v>
      </c>
      <c r="K68" s="344" t="str">
        <f>IF(AND(K66&gt;0,K67&gt;0),(K67/K66)," ")</f>
        <v xml:space="preserve"> </v>
      </c>
      <c r="L68" s="218"/>
    </row>
    <row r="69" spans="2:13" ht="16.5" thickBot="1">
      <c r="B69" s="159" t="s">
        <v>377</v>
      </c>
      <c r="C69" s="499">
        <f>(C33+(SUM(C35:C68)))</f>
        <v>0</v>
      </c>
      <c r="D69" s="499">
        <f>(D33+(SUM(D35:D68)))</f>
        <v>0</v>
      </c>
      <c r="E69" s="498">
        <f t="shared" si="1"/>
        <v>0</v>
      </c>
      <c r="F69" s="218"/>
      <c r="G69" s="218"/>
      <c r="H69" s="644" t="str">
        <f>IF(AND(K66&gt;0,K67=0),"Fee must be entered for interim loan.","")</f>
        <v/>
      </c>
      <c r="I69" s="644"/>
      <c r="J69" s="644"/>
      <c r="K69" s="644"/>
      <c r="L69" s="401"/>
    </row>
    <row r="70" spans="2:13" ht="15.75">
      <c r="B70" s="226" t="s">
        <v>289</v>
      </c>
      <c r="C70" s="227">
        <f>IF(C69&gt;0,(C69/E69),0)</f>
        <v>0</v>
      </c>
      <c r="D70" s="227">
        <f>IF(D69&gt;0,(D69/E69),0)</f>
        <v>0</v>
      </c>
      <c r="E70" s="226"/>
    </row>
    <row r="71" spans="2:13" ht="16.5" thickBot="1">
      <c r="B71" s="379"/>
      <c r="C71" s="222"/>
      <c r="D71" s="222"/>
      <c r="E71" s="379"/>
    </row>
    <row r="72" spans="2:13" ht="16.5" thickBot="1">
      <c r="B72" s="223" t="s">
        <v>315</v>
      </c>
      <c r="C72" s="224" t="str">
        <f>IF(C24=C69, "Yes", "No")</f>
        <v>Yes</v>
      </c>
      <c r="D72" s="224" t="str">
        <f>IF(D24=D69, "Yes", "No")</f>
        <v>Yes</v>
      </c>
      <c r="E72" s="225" t="str">
        <f>IF(E24=E69, "Yes", "No")</f>
        <v>Yes</v>
      </c>
      <c r="F72" s="383"/>
      <c r="G72" s="639" t="str">
        <f>IF(OR(C72="No",D72="No",E72="No"),"The Sources and Uses of Funds must be equal for each Column."," ")</f>
        <v xml:space="preserve"> </v>
      </c>
      <c r="H72" s="639"/>
      <c r="I72" s="639"/>
      <c r="J72" s="639"/>
      <c r="K72" s="639"/>
      <c r="L72" s="639"/>
      <c r="M72" s="639"/>
    </row>
    <row r="73" spans="2:13" ht="15">
      <c r="F73" s="69"/>
      <c r="G73" s="69"/>
    </row>
    <row r="74" spans="2:13" ht="15"/>
    <row r="75" spans="2:13" ht="15"/>
    <row r="76" spans="2:13" ht="15"/>
    <row r="77" spans="2:13" ht="15"/>
    <row r="78" spans="2:13" ht="15"/>
    <row r="79" spans="2:13" ht="15" customHeight="1"/>
    <row r="80" spans="2:13" ht="15" customHeight="1"/>
    <row r="81" spans="8:8" ht="15" customHeight="1">
      <c r="H81" s="387"/>
    </row>
    <row r="82" spans="8:8" ht="15" customHeight="1">
      <c r="H82" s="500"/>
    </row>
    <row r="83" spans="8:8" ht="15" customHeight="1">
      <c r="H83" s="23"/>
    </row>
    <row r="84" spans="8:8" ht="15" customHeight="1">
      <c r="H84" s="23"/>
    </row>
    <row r="85" spans="8:8" ht="15" customHeight="1">
      <c r="H85" s="23"/>
    </row>
    <row r="86" spans="8:8" ht="12.75" customHeight="1">
      <c r="H86" s="23"/>
    </row>
    <row r="87" spans="8:8" ht="12.75" customHeight="1">
      <c r="H87" s="23"/>
    </row>
    <row r="88" spans="8:8" ht="12.75" customHeight="1">
      <c r="H88" s="23"/>
    </row>
    <row r="89" spans="8:8" ht="12.75" customHeight="1">
      <c r="H89" s="11"/>
    </row>
    <row r="90" spans="8:8" ht="12.75" customHeight="1">
      <c r="H90" s="6"/>
    </row>
    <row r="91" spans="8:8" ht="12.75" customHeight="1">
      <c r="H91" s="6"/>
    </row>
    <row r="92" spans="8:8" ht="12.75" customHeight="1">
      <c r="H92" s="6"/>
    </row>
  </sheetData>
  <sheetProtection password="C933" sheet="1" objects="1" scenarios="1"/>
  <mergeCells count="40">
    <mergeCell ref="H47:J47"/>
    <mergeCell ref="H53:K53"/>
    <mergeCell ref="I54:K54"/>
    <mergeCell ref="B1:M1"/>
    <mergeCell ref="B3:M3"/>
    <mergeCell ref="C5:M5"/>
    <mergeCell ref="K24:M24"/>
    <mergeCell ref="F24:I24"/>
    <mergeCell ref="N7:O7"/>
    <mergeCell ref="G36:I36"/>
    <mergeCell ref="H57:I57"/>
    <mergeCell ref="G37:I37"/>
    <mergeCell ref="H51:K51"/>
    <mergeCell ref="H55:J55"/>
    <mergeCell ref="H56:J56"/>
    <mergeCell ref="H40:J40"/>
    <mergeCell ref="H44:K44"/>
    <mergeCell ref="I45:K45"/>
    <mergeCell ref="H48:I48"/>
    <mergeCell ref="H42:K42"/>
    <mergeCell ref="H41:J41"/>
    <mergeCell ref="G27:M29"/>
    <mergeCell ref="G31:M33"/>
    <mergeCell ref="G35:M35"/>
    <mergeCell ref="G72:M72"/>
    <mergeCell ref="H59:I59"/>
    <mergeCell ref="H39:K39"/>
    <mergeCell ref="H49:I49"/>
    <mergeCell ref="H50:I50"/>
    <mergeCell ref="H58:I58"/>
    <mergeCell ref="H66:I66"/>
    <mergeCell ref="H60:K60"/>
    <mergeCell ref="H62:K62"/>
    <mergeCell ref="I63:K63"/>
    <mergeCell ref="H64:J64"/>
    <mergeCell ref="H65:J65"/>
    <mergeCell ref="H67:I67"/>
    <mergeCell ref="H68:I68"/>
    <mergeCell ref="H69:K69"/>
    <mergeCell ref="H46:J46"/>
  </mergeCells>
  <phoneticPr fontId="3" type="noConversion"/>
  <conditionalFormatting sqref="G31:M33">
    <cfRule type="cellIs" dxfId="23" priority="5" stopIfTrue="1" operator="equal">
      <formula>"The Total on the Cost Breakdown must match the combined costs of On-Site Improvements, Off-Site Improvements, Rehabilitation, New Construction and Appliances."</formula>
    </cfRule>
  </conditionalFormatting>
  <conditionalFormatting sqref="G27:M29">
    <cfRule type="cellIs" dxfId="22" priority="6" stopIfTrue="1" operator="equal">
      <formula>"** The costs of all non-housing space (units above 80% AMI, garages, community buildings, program space, office space, commercial space, playgrounds, etc.) must be entered as non-housing costs."</formula>
    </cfRule>
  </conditionalFormatting>
  <conditionalFormatting sqref="H42:K42">
    <cfRule type="cellIs" dxfId="21" priority="7" stopIfTrue="1" operator="equal">
      <formula>"Attach the tax credit calculation as Exhibit J."</formula>
    </cfRule>
  </conditionalFormatting>
  <conditionalFormatting sqref="G72">
    <cfRule type="cellIs" dxfId="20" priority="8" stopIfTrue="1" operator="equal">
      <formula>"The Sources and Uses of Funds must be equal for each Column."</formula>
    </cfRule>
  </conditionalFormatting>
  <conditionalFormatting sqref="C72:E72">
    <cfRule type="cellIs" dxfId="19" priority="9" stopIfTrue="1" operator="equal">
      <formula>"No"</formula>
    </cfRule>
  </conditionalFormatting>
  <conditionalFormatting sqref="H51:K51 H61:K61">
    <cfRule type="cellIs" dxfId="18" priority="10" stopIfTrue="1" operator="equal">
      <formula>"Fee must be entered for interim loan."</formula>
    </cfRule>
  </conditionalFormatting>
  <conditionalFormatting sqref="H60:K60">
    <cfRule type="cellIs" dxfId="17" priority="2" stopIfTrue="1" operator="equal">
      <formula>"Fee must be entered for interim loan."</formula>
    </cfRule>
  </conditionalFormatting>
  <conditionalFormatting sqref="H69:K69">
    <cfRule type="cellIs" dxfId="16" priority="3" stopIfTrue="1" operator="equal">
      <formula>"Fee must be entered for interim loan."</formula>
    </cfRule>
  </conditionalFormatting>
  <conditionalFormatting sqref="G72:M72">
    <cfRule type="cellIs" dxfId="15" priority="1" operator="equal">
      <formula>"The Sources and Uses of Funds must be equal for each Column."</formula>
    </cfRule>
  </conditionalFormatting>
  <dataValidations count="3">
    <dataValidation allowBlank="1" showInputMessage="1" showErrorMessage="1" promptTitle="Cash Flow Only Loans" prompt="If your loan will be paid from available Cash Flow, enter only a CF in this cell. Calculations within the spreadsheet rely on correct input." sqref="J8:J23"/>
    <dataValidation type="list" allowBlank="1" showInputMessage="1" showErrorMessage="1" promptTitle="Type Codes" prompt="Are located in Column N of this worksheet, ranging from A to Q." sqref="F9:F23">
      <formula1>$N$8:$N$24</formula1>
    </dataValidation>
    <dataValidation type="list" allowBlank="1" showInputMessage="1" showErrorMessage="1" promptTitle="Has Commitment been Issued?" prompt="Either Yes or No." sqref="M8:M23">
      <formula1>$R$8:$R$9</formula1>
    </dataValidation>
  </dataValidations>
  <printOptions verticalCentered="1"/>
  <pageMargins left="0.5" right="0.18" top="0.25" bottom="0.18" header="0.24" footer="0.3"/>
  <pageSetup scale="53" fitToHeight="2" orientation="portrait" horizontalDpi="4294967292" verticalDpi="196" r:id="rId1"/>
  <headerFooter alignWithMargins="0">
    <oddFooter>&amp;L&amp;"Times New Roman,Regular"&amp;10Revised January 2008&amp;R&amp;"Times New Roman,Regular"&amp;10Printed: &amp;D</oddFooter>
  </headerFooter>
  <colBreaks count="1" manualBreakCount="1">
    <brk id="13" max="69" man="1"/>
  </colBreaks>
  <ignoredErrors>
    <ignoredError sqref="D24"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43"/>
    <pageSetUpPr fitToPage="1"/>
  </sheetPr>
  <dimension ref="A1:X43"/>
  <sheetViews>
    <sheetView zoomScale="90" zoomScaleNormal="90" zoomScaleSheetLayoutView="100" workbookViewId="0">
      <selection activeCell="B9" sqref="B9"/>
    </sheetView>
  </sheetViews>
  <sheetFormatPr defaultRowHeight="15"/>
  <cols>
    <col min="1" max="1" width="9.44140625" style="367" bestFit="1" customWidth="1"/>
    <col min="2" max="2" width="9.21875" style="367" bestFit="1" customWidth="1"/>
    <col min="3" max="3" width="11.6640625" style="367" bestFit="1" customWidth="1"/>
    <col min="4" max="4" width="9.44140625" style="367" bestFit="1" customWidth="1"/>
    <col min="5" max="5" width="12.33203125" style="367" bestFit="1" customWidth="1"/>
    <col min="6" max="6" width="9.44140625" style="367" bestFit="1" customWidth="1"/>
    <col min="7" max="9" width="11.6640625" style="367" customWidth="1"/>
    <col min="10" max="10" width="10" style="367" customWidth="1"/>
    <col min="11" max="11" width="27" style="367" customWidth="1"/>
    <col min="12" max="12" width="8.88671875" style="367"/>
    <col min="13" max="13" width="8.88671875" style="367" hidden="1" customWidth="1"/>
    <col min="14" max="16384" width="8.88671875" style="367"/>
  </cols>
  <sheetData>
    <row r="1" spans="1:24" s="130" customFormat="1" ht="15.75">
      <c r="A1" s="718" t="s">
        <v>218</v>
      </c>
      <c r="B1" s="718"/>
      <c r="C1" s="718"/>
      <c r="D1" s="718"/>
      <c r="E1" s="718"/>
      <c r="F1" s="718"/>
      <c r="G1" s="718"/>
      <c r="H1" s="718"/>
      <c r="I1" s="718"/>
      <c r="J1" s="718"/>
      <c r="K1" s="718"/>
    </row>
    <row r="2" spans="1:24" s="130" customFormat="1">
      <c r="A2" s="719" t="s">
        <v>365</v>
      </c>
      <c r="B2" s="719"/>
      <c r="C2" s="719"/>
      <c r="D2" s="719"/>
      <c r="E2" s="719"/>
      <c r="F2" s="719"/>
      <c r="G2" s="719"/>
      <c r="H2" s="719"/>
      <c r="I2" s="719"/>
      <c r="J2" s="719"/>
      <c r="K2" s="719"/>
    </row>
    <row r="3" spans="1:24" s="130" customFormat="1" ht="6.75" customHeight="1"/>
    <row r="4" spans="1:24" s="130" customFormat="1" ht="15.75">
      <c r="A4" s="724" t="s">
        <v>22</v>
      </c>
      <c r="B4" s="724"/>
      <c r="C4" s="725"/>
      <c r="D4" s="720" t="str">
        <f>IF('Building Info'!F16&gt;0,'Building Info'!C6," ")</f>
        <v xml:space="preserve"> </v>
      </c>
      <c r="E4" s="721"/>
      <c r="F4" s="721"/>
      <c r="G4" s="721"/>
      <c r="H4" s="721"/>
      <c r="I4" s="721"/>
      <c r="J4" s="721"/>
      <c r="K4" s="722"/>
    </row>
    <row r="5" spans="1:24" s="130" customFormat="1" ht="15.75">
      <c r="A5" s="724" t="s">
        <v>24</v>
      </c>
      <c r="B5" s="724"/>
      <c r="C5" s="725"/>
      <c r="D5" s="720" t="str">
        <f>IF('Building Info'!F16&gt;0,'Building Info'!C8," ")</f>
        <v xml:space="preserve"> </v>
      </c>
      <c r="E5" s="721"/>
      <c r="F5" s="721"/>
      <c r="G5" s="721"/>
      <c r="H5" s="721"/>
      <c r="I5" s="721"/>
      <c r="J5" s="721"/>
      <c r="K5" s="722"/>
    </row>
    <row r="6" spans="1:24" s="130" customFormat="1">
      <c r="A6" s="723" t="s">
        <v>93</v>
      </c>
      <c r="B6" s="723"/>
      <c r="C6" s="723"/>
      <c r="D6" s="723"/>
      <c r="E6" s="723"/>
      <c r="F6" s="723"/>
      <c r="G6" s="723"/>
      <c r="H6" s="723"/>
      <c r="I6" s="723"/>
      <c r="J6" s="723"/>
      <c r="K6" s="723"/>
    </row>
    <row r="7" spans="1:24" s="130" customFormat="1" ht="6.75" customHeight="1" thickBot="1"/>
    <row r="8" spans="1:24" s="130" customFormat="1" ht="15.75" customHeight="1">
      <c r="A8" s="131" t="s">
        <v>91</v>
      </c>
      <c r="B8" s="132" t="s">
        <v>25</v>
      </c>
      <c r="C8" s="133" t="s">
        <v>26</v>
      </c>
      <c r="D8" s="134" t="s">
        <v>27</v>
      </c>
      <c r="E8" s="133" t="s">
        <v>28</v>
      </c>
      <c r="F8" s="135" t="s">
        <v>29</v>
      </c>
      <c r="G8" s="135" t="s">
        <v>30</v>
      </c>
      <c r="H8" s="135" t="s">
        <v>31</v>
      </c>
      <c r="I8" s="286" t="s">
        <v>32</v>
      </c>
      <c r="J8" s="712" t="s">
        <v>443</v>
      </c>
      <c r="K8" s="713"/>
    </row>
    <row r="9" spans="1:24" s="130" customFormat="1" ht="15.75">
      <c r="A9" s="136" t="s">
        <v>34</v>
      </c>
      <c r="B9" s="182"/>
      <c r="C9" s="183"/>
      <c r="D9" s="184"/>
      <c r="E9" s="183"/>
      <c r="F9" s="183"/>
      <c r="G9" s="183"/>
      <c r="H9" s="185"/>
      <c r="I9" s="287"/>
      <c r="J9" s="714"/>
      <c r="K9" s="715"/>
    </row>
    <row r="10" spans="1:24" s="130" customFormat="1">
      <c r="A10" s="137" t="s">
        <v>234</v>
      </c>
      <c r="B10" s="138">
        <f>IF(B9&lt;&gt;0,AVERAGEA(B9:C9),0)</f>
        <v>0</v>
      </c>
      <c r="C10" s="139">
        <f t="shared" ref="C10:H10" si="0">IF(C9&lt;&gt;0,AVERAGEA(C9:D9),0)</f>
        <v>0</v>
      </c>
      <c r="D10" s="139">
        <f t="shared" si="0"/>
        <v>0</v>
      </c>
      <c r="E10" s="139">
        <f t="shared" si="0"/>
        <v>0</v>
      </c>
      <c r="F10" s="139">
        <f>IF(F9&lt;&gt;0,AVERAGEA(F9:G9),0)</f>
        <v>0</v>
      </c>
      <c r="G10" s="139">
        <f t="shared" si="0"/>
        <v>0</v>
      </c>
      <c r="H10" s="139">
        <f t="shared" si="0"/>
        <v>0</v>
      </c>
      <c r="I10" s="288"/>
      <c r="J10" s="714"/>
      <c r="K10" s="715"/>
    </row>
    <row r="11" spans="1:24" s="130" customFormat="1" ht="15.75">
      <c r="A11" s="136" t="s">
        <v>35</v>
      </c>
      <c r="B11" s="180"/>
      <c r="C11" s="181"/>
      <c r="D11" s="181"/>
      <c r="E11" s="181"/>
      <c r="F11" s="181"/>
      <c r="G11" s="181"/>
      <c r="H11" s="181"/>
      <c r="I11" s="287"/>
      <c r="J11" s="714"/>
      <c r="K11" s="715"/>
    </row>
    <row r="12" spans="1:24" s="130" customFormat="1">
      <c r="A12" s="137" t="s">
        <v>234</v>
      </c>
      <c r="B12" s="138">
        <f t="shared" ref="B12:H12" si="1">IF(B11&lt;&gt;0,AVERAGEA(B11:C11),0)</f>
        <v>0</v>
      </c>
      <c r="C12" s="139">
        <f t="shared" si="1"/>
        <v>0</v>
      </c>
      <c r="D12" s="139">
        <f t="shared" si="1"/>
        <v>0</v>
      </c>
      <c r="E12" s="139">
        <f t="shared" si="1"/>
        <v>0</v>
      </c>
      <c r="F12" s="139">
        <f>IF(F11&lt;&gt;0,AVERAGEA(F11:G11),0)</f>
        <v>0</v>
      </c>
      <c r="G12" s="139">
        <f t="shared" si="1"/>
        <v>0</v>
      </c>
      <c r="H12" s="139">
        <f t="shared" si="1"/>
        <v>0</v>
      </c>
      <c r="I12" s="288"/>
      <c r="J12" s="714"/>
      <c r="K12" s="715"/>
    </row>
    <row r="13" spans="1:24" s="130" customFormat="1" ht="15.75">
      <c r="A13" s="136" t="s">
        <v>36</v>
      </c>
      <c r="B13" s="180"/>
      <c r="C13" s="181"/>
      <c r="D13" s="181"/>
      <c r="E13" s="181"/>
      <c r="F13" s="181"/>
      <c r="G13" s="181"/>
      <c r="H13" s="181"/>
      <c r="I13" s="287"/>
      <c r="J13" s="714"/>
      <c r="K13" s="715"/>
    </row>
    <row r="14" spans="1:24" s="130" customFormat="1" ht="15.75" thickBot="1">
      <c r="A14" s="137" t="s">
        <v>234</v>
      </c>
      <c r="B14" s="140">
        <f t="shared" ref="B14:H14" si="2">IF(B13&lt;&gt;0,AVERAGEA(B13:C13),0)</f>
        <v>0</v>
      </c>
      <c r="C14" s="141">
        <f t="shared" si="2"/>
        <v>0</v>
      </c>
      <c r="D14" s="141">
        <f t="shared" si="2"/>
        <v>0</v>
      </c>
      <c r="E14" s="141">
        <f t="shared" si="2"/>
        <v>0</v>
      </c>
      <c r="F14" s="141">
        <f>IF(F13&lt;&gt;0,AVERAGEA(F13:G13),0)</f>
        <v>0</v>
      </c>
      <c r="G14" s="141">
        <f t="shared" si="2"/>
        <v>0</v>
      </c>
      <c r="H14" s="141">
        <f t="shared" si="2"/>
        <v>0</v>
      </c>
      <c r="I14" s="289"/>
      <c r="J14" s="716"/>
      <c r="K14" s="717"/>
    </row>
    <row r="15" spans="1:24" s="130" customFormat="1" ht="6.75" customHeight="1" thickBot="1">
      <c r="B15" s="142"/>
      <c r="C15" s="142"/>
      <c r="D15" s="142"/>
      <c r="E15" s="142"/>
      <c r="F15" s="143"/>
      <c r="G15" s="143"/>
      <c r="H15" s="143"/>
      <c r="I15" s="142"/>
      <c r="J15" s="142"/>
      <c r="K15" s="144"/>
    </row>
    <row r="16" spans="1:24" s="130" customFormat="1" ht="45">
      <c r="A16" s="188" t="s">
        <v>360</v>
      </c>
      <c r="B16" s="122" t="s">
        <v>357</v>
      </c>
      <c r="C16" s="123" t="s">
        <v>358</v>
      </c>
      <c r="D16" s="123" t="s">
        <v>359</v>
      </c>
      <c r="E16" s="123" t="s">
        <v>361</v>
      </c>
      <c r="F16" s="124" t="s">
        <v>362</v>
      </c>
      <c r="G16" s="125" t="s">
        <v>363</v>
      </c>
      <c r="H16" s="126" t="s">
        <v>364</v>
      </c>
      <c r="I16" s="124" t="s">
        <v>405</v>
      </c>
      <c r="J16" s="708"/>
      <c r="K16" s="709"/>
      <c r="L16" s="501"/>
      <c r="M16" s="502"/>
      <c r="N16" s="501"/>
      <c r="O16" s="501"/>
      <c r="P16" s="501"/>
      <c r="Q16" s="501"/>
      <c r="R16" s="501"/>
      <c r="S16" s="501"/>
      <c r="T16" s="501"/>
      <c r="U16" s="501"/>
      <c r="V16" s="503"/>
      <c r="W16" s="501"/>
      <c r="X16" s="501"/>
    </row>
    <row r="17" spans="1:24" s="130" customFormat="1" ht="12" customHeight="1" thickBot="1">
      <c r="A17" s="189"/>
      <c r="B17" s="127"/>
      <c r="C17" s="108" t="s">
        <v>302</v>
      </c>
      <c r="D17" s="5" t="s">
        <v>33</v>
      </c>
      <c r="E17" s="2"/>
      <c r="F17" s="3"/>
      <c r="G17" s="4"/>
      <c r="H17" s="276" t="s">
        <v>237</v>
      </c>
      <c r="I17" s="121" t="s">
        <v>236</v>
      </c>
      <c r="J17" s="710"/>
      <c r="K17" s="711"/>
      <c r="L17" s="503"/>
      <c r="M17" s="504"/>
      <c r="N17" s="504"/>
      <c r="O17" s="504"/>
      <c r="P17" s="504"/>
      <c r="Q17" s="504"/>
      <c r="R17" s="504"/>
      <c r="S17" s="504"/>
      <c r="T17" s="504"/>
      <c r="U17" s="504"/>
      <c r="V17" s="504"/>
      <c r="W17" s="503"/>
      <c r="X17" s="503"/>
    </row>
    <row r="18" spans="1:24" s="130" customFormat="1" ht="15.75">
      <c r="A18" s="705">
        <v>0.5</v>
      </c>
      <c r="B18" s="175"/>
      <c r="C18" s="145">
        <v>0</v>
      </c>
      <c r="D18" s="146" t="str">
        <f>IF(B18&gt;0,IF(C18=0,1,(C18*1.5)), " ")</f>
        <v xml:space="preserve"> </v>
      </c>
      <c r="E18" s="147">
        <f>IF(D18=1,$B$9,IF(D18=2,$C$9,IF(D18=3,$D$9,IF(D18=4,$E$9,IF(D18=5,$F$9,IF(D18=6,$G$9,IF(D18=7,$H$9,IF(D18=8,$I$9,M18))))))))</f>
        <v>0</v>
      </c>
      <c r="F18" s="148">
        <f>+E18/12*0.3</f>
        <v>0</v>
      </c>
      <c r="G18" s="211"/>
      <c r="H18" s="186" t="str">
        <f>IF(AND(B18&gt;0,G18&gt;0),IF(G18&lt;=F18,"Pass","Fail"),"N/A")</f>
        <v>N/A</v>
      </c>
      <c r="I18" s="279"/>
      <c r="J18" s="668" t="s">
        <v>356</v>
      </c>
      <c r="K18" s="669"/>
      <c r="L18" s="503"/>
      <c r="M18" s="505">
        <f>IF(D18=1.5,$B$10,IF(D18=2.5,$C$10,IF(D18=3.5,$D$10,IF(D18=4.5,$E$10,IF(D18=5.5,$F$10,IF(D18=6.5,$G$10,IF(D18=7.5,$H$10,0)))))))</f>
        <v>0</v>
      </c>
      <c r="N18" s="504"/>
      <c r="O18" s="504"/>
      <c r="P18" s="504"/>
      <c r="Q18" s="504"/>
      <c r="R18" s="504"/>
      <c r="S18" s="504"/>
      <c r="T18" s="504"/>
      <c r="U18" s="504"/>
      <c r="V18" s="504"/>
      <c r="W18" s="503"/>
      <c r="X18" s="503"/>
    </row>
    <row r="19" spans="1:24" s="130" customFormat="1" ht="15.75">
      <c r="A19" s="706"/>
      <c r="B19" s="176"/>
      <c r="C19" s="149">
        <v>1</v>
      </c>
      <c r="D19" s="150" t="str">
        <f t="shared" ref="D19:D32" si="3">IF(B19&gt;0,IF(C19=0,1,(C19*1.5)), " ")</f>
        <v xml:space="preserve"> </v>
      </c>
      <c r="E19" s="151">
        <f>IF(D19=1,$B$9,IF(D19=2,$C$9,IF(D19=3,$D$9,IF(D19=4,$E$9,IF(D19=5,$F$9,IF(D19=6,$G$9,IF(D19=7,$H$9,IF(D19=8,$I$9,M19))))))))</f>
        <v>0</v>
      </c>
      <c r="F19" s="152">
        <f t="shared" ref="F19:F32" si="4">+E19/12*0.3</f>
        <v>0</v>
      </c>
      <c r="G19" s="211"/>
      <c r="H19" s="186" t="str">
        <f t="shared" ref="H19:H32" si="5">IF(AND(B19&gt;0,G19&gt;0),IF(G19&lt;=F19,"Pass","Fail"),"N/A")</f>
        <v>N/A</v>
      </c>
      <c r="I19" s="280"/>
      <c r="J19" s="670"/>
      <c r="K19" s="671"/>
      <c r="L19" s="503"/>
      <c r="M19" s="505">
        <f>IF(D19=1.5,$B$10,IF(D19=2.5,$C$10,IF(D19=3.5,$D$10,IF(D19=4.5,$E$10,IF(D19=5.5,$F$10,IF(D19=6.5,$G$10,IF(D19=7.5,$H$10,0)))))))</f>
        <v>0</v>
      </c>
      <c r="N19" s="504"/>
      <c r="O19" s="504"/>
      <c r="P19" s="504"/>
      <c r="Q19" s="504"/>
      <c r="R19" s="504"/>
      <c r="S19" s="504"/>
      <c r="T19" s="504"/>
      <c r="U19" s="504"/>
      <c r="V19" s="504"/>
      <c r="W19" s="503"/>
      <c r="X19" s="503"/>
    </row>
    <row r="20" spans="1:24" s="130" customFormat="1" ht="15.75">
      <c r="A20" s="706"/>
      <c r="B20" s="176"/>
      <c r="C20" s="149">
        <v>2</v>
      </c>
      <c r="D20" s="150" t="str">
        <f t="shared" si="3"/>
        <v xml:space="preserve"> </v>
      </c>
      <c r="E20" s="151">
        <f>IF(D20=1,$B$9,IF(D20=2,$C$9,IF(D20=3,$D$9,IF(D20=4,$E$9,IF(D20=5,$F$9,IF(D20=6,$G$9,IF(D20=7,$H$9,IF(D20=8,$I$9,M20))))))))</f>
        <v>0</v>
      </c>
      <c r="F20" s="152">
        <f t="shared" si="4"/>
        <v>0</v>
      </c>
      <c r="G20" s="211"/>
      <c r="H20" s="186" t="str">
        <f t="shared" si="5"/>
        <v>N/A</v>
      </c>
      <c r="I20" s="280"/>
      <c r="J20" s="670"/>
      <c r="K20" s="671"/>
      <c r="L20" s="503"/>
      <c r="M20" s="505">
        <f>IF(D20=1.5,$B$10,IF(D20=2.5,$C$10,IF(D20=3.5,$D$10,IF(D20=4.5,$E$10,IF(D20=5.5,$F$10,IF(D20=6.5,$G$10,IF(D20=7.5,$H$10,0)))))))</f>
        <v>0</v>
      </c>
      <c r="N20" s="504"/>
      <c r="O20" s="504"/>
      <c r="P20" s="504"/>
      <c r="Q20" s="504"/>
      <c r="R20" s="504"/>
      <c r="S20" s="504"/>
      <c r="T20" s="504"/>
      <c r="U20" s="504"/>
      <c r="V20" s="504"/>
      <c r="W20" s="503"/>
      <c r="X20" s="503"/>
    </row>
    <row r="21" spans="1:24" s="130" customFormat="1" ht="15.75">
      <c r="A21" s="706"/>
      <c r="B21" s="176"/>
      <c r="C21" s="149">
        <v>3</v>
      </c>
      <c r="D21" s="150" t="str">
        <f t="shared" si="3"/>
        <v xml:space="preserve"> </v>
      </c>
      <c r="E21" s="151">
        <f>IF(D21=1,$B$9,IF(D21=2,$C$9,IF(D21=3,$D$9,IF(D21=4,$E$9,IF(D21=5,$F$9,IF(D21=6,$G$9,IF(D21=7,$H$9,IF(D21=8,$I$9,M21))))))))</f>
        <v>0</v>
      </c>
      <c r="F21" s="152">
        <f t="shared" si="4"/>
        <v>0</v>
      </c>
      <c r="G21" s="211"/>
      <c r="H21" s="186" t="str">
        <f t="shared" si="5"/>
        <v>N/A</v>
      </c>
      <c r="I21" s="280"/>
      <c r="J21" s="670"/>
      <c r="K21" s="671"/>
      <c r="L21" s="503"/>
      <c r="M21" s="505">
        <f>IF(D21=1.5,$B$10,IF(D21=2.5,$C$10,IF(D21=3.5,$D$10,IF(D21=4.5,$E$10,IF(D21=5.5,$F$10,IF(D21=6.5,$G$10,IF(D21=7.5,$H$10,0)))))))</f>
        <v>0</v>
      </c>
      <c r="N21" s="504"/>
      <c r="O21" s="504"/>
      <c r="P21" s="504"/>
      <c r="Q21" s="504"/>
      <c r="R21" s="504"/>
      <c r="S21" s="504"/>
      <c r="T21" s="504"/>
      <c r="U21" s="504"/>
      <c r="V21" s="504"/>
      <c r="W21" s="503"/>
      <c r="X21" s="503"/>
    </row>
    <row r="22" spans="1:24" s="130" customFormat="1" ht="16.5" thickBot="1">
      <c r="A22" s="707"/>
      <c r="B22" s="177"/>
      <c r="C22" s="153">
        <v>4</v>
      </c>
      <c r="D22" s="154" t="str">
        <f t="shared" si="3"/>
        <v xml:space="preserve"> </v>
      </c>
      <c r="E22" s="155">
        <f>IF(D22=1,$B$9,IF(D22=2,$C$9,IF(D22=3,$D$9,IF(D22=4,$E$9,IF(D22=5,$F$9,IF(D22=6,$G$9,IF(D22=7,$H$9,IF(D22=8,$I$9,M22))))))))</f>
        <v>0</v>
      </c>
      <c r="F22" s="156">
        <f t="shared" si="4"/>
        <v>0</v>
      </c>
      <c r="G22" s="212"/>
      <c r="H22" s="187" t="str">
        <f t="shared" si="5"/>
        <v>N/A</v>
      </c>
      <c r="I22" s="281"/>
      <c r="J22" s="672"/>
      <c r="K22" s="673"/>
      <c r="L22" s="503"/>
      <c r="M22" s="505">
        <f>IF(D22=1.5,$B$10,IF(D22=2.5,$C$10,IF(D22=3.5,$D$10,IF(D22=4.5,$E$10,IF(D22=5.5,$F$10,IF(D22=6.5,$G$10,IF(D22=7.5,$H$10,0)))))))</f>
        <v>0</v>
      </c>
      <c r="N22" s="504"/>
      <c r="O22" s="504"/>
      <c r="P22" s="504"/>
      <c r="Q22" s="504"/>
      <c r="R22" s="504"/>
      <c r="S22" s="504"/>
      <c r="T22" s="504"/>
      <c r="U22" s="504"/>
      <c r="V22" s="504"/>
      <c r="W22" s="503"/>
      <c r="X22" s="503"/>
    </row>
    <row r="23" spans="1:24" s="130" customFormat="1" ht="15.75" customHeight="1">
      <c r="A23" s="683">
        <v>0.6</v>
      </c>
      <c r="B23" s="178"/>
      <c r="C23" s="145">
        <v>0</v>
      </c>
      <c r="D23" s="146" t="str">
        <f t="shared" si="3"/>
        <v xml:space="preserve"> </v>
      </c>
      <c r="E23" s="147">
        <f>IF(D23=1,$B$11,IF(D23=2,$C$11,IF(D23=3,$D$11,IF(D23=4,$E$11,IF(D23=5,$F$11,IF(D23=6,$G$11,IF(D23=7,$H$11,IF(D23=8,$I$11,M23))))))))</f>
        <v>0</v>
      </c>
      <c r="F23" s="148">
        <f t="shared" si="4"/>
        <v>0</v>
      </c>
      <c r="G23" s="213"/>
      <c r="H23" s="186" t="str">
        <f t="shared" si="5"/>
        <v>N/A</v>
      </c>
      <c r="I23" s="279"/>
      <c r="J23" s="668" t="s">
        <v>446</v>
      </c>
      <c r="K23" s="669"/>
      <c r="L23" s="503"/>
      <c r="M23" s="505">
        <f>IF(D23=1.5,$B$12,IF(D23=2.5,$C$12,IF(D23=3.5,$D$12,IF(D23=4.5,$E$12,IF(D23=5.5,$F$12,IF(D23=6.5,$G$12,IF(D23=7.5,$H$12,0)))))))</f>
        <v>0</v>
      </c>
      <c r="N23" s="504"/>
      <c r="O23" s="504"/>
      <c r="P23" s="504"/>
      <c r="Q23" s="504"/>
      <c r="R23" s="504"/>
      <c r="S23" s="504"/>
      <c r="T23" s="504"/>
      <c r="U23" s="504"/>
      <c r="V23" s="504"/>
      <c r="W23" s="503"/>
      <c r="X23" s="503"/>
    </row>
    <row r="24" spans="1:24" s="130" customFormat="1" ht="15.75">
      <c r="A24" s="684"/>
      <c r="B24" s="176"/>
      <c r="C24" s="149">
        <v>1</v>
      </c>
      <c r="D24" s="150" t="str">
        <f t="shared" si="3"/>
        <v xml:space="preserve"> </v>
      </c>
      <c r="E24" s="151">
        <f>IF(D24=1,$B$11,IF(D24=2,$C$11,IF(D24=3,$D$11,IF(D24=4,$E$11,IF(D24=5,$F$11,IF(D24=6,$G$11,IF(D24=7,$H$11,IF(D24=8,$I$11,M24))))))))</f>
        <v>0</v>
      </c>
      <c r="F24" s="152">
        <f t="shared" si="4"/>
        <v>0</v>
      </c>
      <c r="G24" s="211"/>
      <c r="H24" s="186" t="str">
        <f t="shared" si="5"/>
        <v>N/A</v>
      </c>
      <c r="I24" s="280"/>
      <c r="J24" s="670"/>
      <c r="K24" s="671"/>
      <c r="L24" s="503"/>
      <c r="M24" s="505">
        <f>IF(D24=1.5,$B$12,IF(D24=2.5,$C$12,IF(D24=3.5,$D$12,IF(D24=4.5,$E$12,IF(D24=5.5,$F$12,IF(D24=6.5,$G$12,IF(D24=7.5,$H$12,0)))))))</f>
        <v>0</v>
      </c>
      <c r="N24" s="504"/>
      <c r="O24" s="504"/>
      <c r="P24" s="504"/>
      <c r="Q24" s="504"/>
      <c r="R24" s="504"/>
      <c r="S24" s="504"/>
      <c r="T24" s="504"/>
      <c r="U24" s="504"/>
      <c r="V24" s="504"/>
      <c r="W24" s="503"/>
      <c r="X24" s="503"/>
    </row>
    <row r="25" spans="1:24" s="130" customFormat="1" ht="15.75">
      <c r="A25" s="684"/>
      <c r="B25" s="176"/>
      <c r="C25" s="149">
        <v>2</v>
      </c>
      <c r="D25" s="150" t="str">
        <f t="shared" si="3"/>
        <v xml:space="preserve"> </v>
      </c>
      <c r="E25" s="151">
        <f>IF(D25=1,$B$11,IF(D25=2,$C$11,IF(D25=3,$D$11,IF(D25=4,$E$11,IF(D25=5,$F$11,IF(D25=6,$G$11,IF(D25=7,$H$11,IF(D25=8,$I$11,M25))))))))</f>
        <v>0</v>
      </c>
      <c r="F25" s="152">
        <f t="shared" si="4"/>
        <v>0</v>
      </c>
      <c r="G25" s="211"/>
      <c r="H25" s="186" t="str">
        <f t="shared" si="5"/>
        <v>N/A</v>
      </c>
      <c r="I25" s="280"/>
      <c r="J25" s="670"/>
      <c r="K25" s="671"/>
      <c r="L25" s="503"/>
      <c r="M25" s="505">
        <f>IF(D25=1.5,$B$12,IF(D25=2.5,$C$12,IF(D25=3.5,$D$12,IF(D25=4.5,$E$12,IF(D25=5.5,$F$12,IF(D25=6.5,$G$12,IF(D25=7.5,$H$12,0)))))))</f>
        <v>0</v>
      </c>
      <c r="N25" s="504"/>
      <c r="O25" s="504"/>
      <c r="P25" s="504"/>
      <c r="Q25" s="504"/>
      <c r="R25" s="504"/>
      <c r="S25" s="504"/>
      <c r="T25" s="504"/>
      <c r="U25" s="504"/>
      <c r="V25" s="504"/>
      <c r="W25" s="503"/>
      <c r="X25" s="503"/>
    </row>
    <row r="26" spans="1:24" s="130" customFormat="1" ht="15.75">
      <c r="A26" s="684"/>
      <c r="B26" s="176"/>
      <c r="C26" s="149">
        <v>3</v>
      </c>
      <c r="D26" s="150" t="str">
        <f t="shared" si="3"/>
        <v xml:space="preserve"> </v>
      </c>
      <c r="E26" s="151">
        <f>IF(D26=1,$B$11,IF(D26=2,$C$11,IF(D26=3,$D$11,IF(D26=4,$E$11,IF(D26=5,$F$11,IF(D26=6,$G$11,IF(D26=7,$H$11,IF(D26=8,$I$11,M26))))))))</f>
        <v>0</v>
      </c>
      <c r="F26" s="152">
        <f t="shared" si="4"/>
        <v>0</v>
      </c>
      <c r="G26" s="211"/>
      <c r="H26" s="186" t="str">
        <f t="shared" si="5"/>
        <v>N/A</v>
      </c>
      <c r="I26" s="280"/>
      <c r="J26" s="670"/>
      <c r="K26" s="671"/>
      <c r="L26" s="503"/>
      <c r="M26" s="505">
        <f>IF(D26=1.5,$B$12,IF(D26=2.5,$C$12,IF(D26=3.5,$D$12,IF(D26=4.5,$E$12,IF(D26=5.5,$F$12,IF(D26=6.5,$G$12,IF(D26=7.5,$H$12,0)))))))</f>
        <v>0</v>
      </c>
      <c r="N26" s="504"/>
      <c r="O26" s="504"/>
      <c r="P26" s="504"/>
      <c r="Q26" s="504"/>
      <c r="R26" s="504"/>
      <c r="S26" s="504"/>
      <c r="T26" s="504"/>
      <c r="U26" s="504"/>
      <c r="V26" s="504"/>
      <c r="W26" s="503"/>
      <c r="X26" s="503"/>
    </row>
    <row r="27" spans="1:24" s="130" customFormat="1" ht="16.5" thickBot="1">
      <c r="A27" s="685"/>
      <c r="B27" s="177"/>
      <c r="C27" s="153">
        <v>4</v>
      </c>
      <c r="D27" s="154" t="str">
        <f t="shared" si="3"/>
        <v xml:space="preserve"> </v>
      </c>
      <c r="E27" s="155">
        <f>IF(D27=1,$B$11,IF(D27=2,$C$11,IF(D27=3,$D$11,IF(D27=4,$E$11,IF(D27=5,$F$11,IF(D27=6,$G$11,IF(D27=7,$H$11,IF(D27=8,$I$11,M27))))))))</f>
        <v>0</v>
      </c>
      <c r="F27" s="156">
        <f t="shared" si="4"/>
        <v>0</v>
      </c>
      <c r="G27" s="212"/>
      <c r="H27" s="187" t="str">
        <f t="shared" si="5"/>
        <v>N/A</v>
      </c>
      <c r="I27" s="281"/>
      <c r="J27" s="672"/>
      <c r="K27" s="673"/>
      <c r="L27" s="503"/>
      <c r="M27" s="505">
        <f>IF(D27=1.5,$B$12,IF(D27=2.5,$C$12,IF(D27=3.5,$D$12,IF(D27=4.5,$E$12,IF(D27=5.5,$F$12,IF(D27=6.5,$G$12,IF(D27=7.5,$H$12,0)))))))</f>
        <v>0</v>
      </c>
      <c r="N27" s="504"/>
      <c r="O27" s="504"/>
      <c r="P27" s="504"/>
      <c r="Q27" s="504"/>
      <c r="R27" s="504"/>
      <c r="S27" s="504"/>
      <c r="T27" s="504"/>
      <c r="U27" s="504"/>
      <c r="V27" s="504"/>
      <c r="W27" s="503"/>
      <c r="X27" s="503"/>
    </row>
    <row r="28" spans="1:24" s="130" customFormat="1" ht="15.75" customHeight="1">
      <c r="A28" s="686">
        <v>0.8</v>
      </c>
      <c r="B28" s="178"/>
      <c r="C28" s="145">
        <v>0</v>
      </c>
      <c r="D28" s="146" t="str">
        <f t="shared" si="3"/>
        <v xml:space="preserve"> </v>
      </c>
      <c r="E28" s="147">
        <f>IF(D28=1,$B$13,IF(D28=2,$C$13,IF(D28=3,$D$13,IF(D28=4,$E$13,IF(D28=5,$F$13,IF(D28=6,$G$13,IF(D28=7,$H$13,IF(D28=8,$I$13,M28))))))))</f>
        <v>0</v>
      </c>
      <c r="F28" s="148">
        <f t="shared" si="4"/>
        <v>0</v>
      </c>
      <c r="G28" s="213"/>
      <c r="H28" s="186" t="str">
        <f t="shared" si="5"/>
        <v>N/A</v>
      </c>
      <c r="I28" s="279"/>
      <c r="J28" s="668" t="s">
        <v>447</v>
      </c>
      <c r="K28" s="669"/>
      <c r="L28" s="503"/>
      <c r="M28" s="505">
        <f>IF(D28=1.5,$B$14,IF(D28=2.5,$C$14,IF(D28=3.5,$D$14,IF(D28=4.5,$E$14,IF(D28=5.5,$F$14,IF(D28=6.5,$G$14,IF(D28=7.5,$H$14,0)))))))</f>
        <v>0</v>
      </c>
      <c r="N28" s="504"/>
      <c r="O28" s="504"/>
      <c r="P28" s="504"/>
      <c r="Q28" s="504"/>
      <c r="R28" s="504"/>
      <c r="S28" s="504"/>
      <c r="T28" s="504"/>
      <c r="U28" s="504"/>
      <c r="V28" s="504"/>
      <c r="W28" s="503"/>
      <c r="X28" s="503"/>
    </row>
    <row r="29" spans="1:24" s="130" customFormat="1" ht="15.75">
      <c r="A29" s="687"/>
      <c r="B29" s="176"/>
      <c r="C29" s="149">
        <v>1</v>
      </c>
      <c r="D29" s="150" t="str">
        <f t="shared" si="3"/>
        <v xml:space="preserve"> </v>
      </c>
      <c r="E29" s="151">
        <f>IF(D29=1,$B$13,IF(D29=2,$C$13,IF(D29=3,$D$13,IF(D29=4,$E$13,IF(D29=5,$F$13,IF(D29=6,$G$13,IF(D29=7,$H$13,IF(D29=8,$I$13,M29))))))))</f>
        <v>0</v>
      </c>
      <c r="F29" s="152">
        <f t="shared" si="4"/>
        <v>0</v>
      </c>
      <c r="G29" s="211"/>
      <c r="H29" s="186" t="str">
        <f t="shared" si="5"/>
        <v>N/A</v>
      </c>
      <c r="I29" s="280"/>
      <c r="J29" s="670"/>
      <c r="K29" s="671"/>
      <c r="L29" s="503"/>
      <c r="M29" s="505">
        <f>IF(D29=1.5,$B$14,IF(D29=2.5,$C$14,IF(D29=3.5,$D$14,IF(D29=4.5,$E$14,IF(D29=5.5,$F$14,IF(D29=6.5,$G$14,IF(D29=7.5,$H$14,0)))))))</f>
        <v>0</v>
      </c>
      <c r="N29" s="504"/>
      <c r="O29" s="506"/>
      <c r="P29" s="506"/>
      <c r="Q29" s="506"/>
      <c r="R29" s="506"/>
      <c r="S29" s="506"/>
      <c r="T29" s="506"/>
      <c r="U29" s="506"/>
      <c r="V29" s="506"/>
      <c r="W29" s="503"/>
      <c r="X29" s="503"/>
    </row>
    <row r="30" spans="1:24" s="130" customFormat="1" ht="15.75">
      <c r="A30" s="687"/>
      <c r="B30" s="176"/>
      <c r="C30" s="149">
        <v>2</v>
      </c>
      <c r="D30" s="150" t="str">
        <f t="shared" si="3"/>
        <v xml:space="preserve"> </v>
      </c>
      <c r="E30" s="151">
        <f>IF(D30=1,$B$13,IF(D30=2,$C$13,IF(D30=3,$D$13,IF(D30=4,$E$13,IF(D30=5,$F$13,IF(D30=6,$G$13,IF(D30=7,$H$13,IF(D30=8,$I$13,M30))))))))</f>
        <v>0</v>
      </c>
      <c r="F30" s="152">
        <f t="shared" si="4"/>
        <v>0</v>
      </c>
      <c r="G30" s="211"/>
      <c r="H30" s="186" t="str">
        <f t="shared" si="5"/>
        <v>N/A</v>
      </c>
      <c r="I30" s="280"/>
      <c r="J30" s="670"/>
      <c r="K30" s="671"/>
      <c r="L30" s="503"/>
      <c r="M30" s="505">
        <f>IF(D30=1.5,$B$14,IF(D30=2.5,$C$14,IF(D30=3.5,$D$14,IF(D30=4.5,$E$14,IF(D30=5.5,$F$14,IF(D30=6.5,$G$14,IF(D30=7.5,$H$14,0)))))))</f>
        <v>0</v>
      </c>
      <c r="N30" s="503"/>
      <c r="O30" s="503"/>
      <c r="P30" s="503"/>
      <c r="Q30" s="503"/>
      <c r="R30" s="503"/>
      <c r="S30" s="503"/>
      <c r="T30" s="503"/>
      <c r="U30" s="503"/>
      <c r="V30" s="503"/>
      <c r="W30" s="503"/>
      <c r="X30" s="503"/>
    </row>
    <row r="31" spans="1:24" s="130" customFormat="1" ht="15.75">
      <c r="A31" s="687"/>
      <c r="B31" s="176"/>
      <c r="C31" s="149">
        <v>3</v>
      </c>
      <c r="D31" s="150" t="str">
        <f t="shared" si="3"/>
        <v xml:space="preserve"> </v>
      </c>
      <c r="E31" s="151">
        <f>IF(D31=1,$B$13,IF(D31=2,$C$13,IF(D31=3,$D$13,IF(D31=4,$E$13,IF(D31=5,$F$13,IF(D31=6,$G$13,IF(D31=7,$H$13,IF(D31=8,$I$13,M31))))))))</f>
        <v>0</v>
      </c>
      <c r="F31" s="152">
        <f t="shared" si="4"/>
        <v>0</v>
      </c>
      <c r="G31" s="211"/>
      <c r="H31" s="186" t="str">
        <f t="shared" si="5"/>
        <v>N/A</v>
      </c>
      <c r="I31" s="280"/>
      <c r="J31" s="670"/>
      <c r="K31" s="671"/>
      <c r="M31" s="505">
        <f>IF(D31=1.5,$B$14,IF(D31=2.5,$C$14,IF(D31=3.5,$D$14,IF(D31=4.5,$E$14,IF(D31=5.5,$F$14,IF(D31=6.5,$G$14,IF(D31=7.5,$H$14,0)))))))</f>
        <v>0</v>
      </c>
    </row>
    <row r="32" spans="1:24" s="130" customFormat="1" ht="16.5" thickBot="1">
      <c r="A32" s="688"/>
      <c r="B32" s="177"/>
      <c r="C32" s="153">
        <v>4</v>
      </c>
      <c r="D32" s="154" t="str">
        <f t="shared" si="3"/>
        <v xml:space="preserve"> </v>
      </c>
      <c r="E32" s="155">
        <f>IF(D32=1,$B$13,IF(D32=2,$C$13,IF(D32=3,$D$13,IF(D32=4,$E$13,IF(D32=5,$F$13,IF(D32=6,$G$13,IF(D32=7,$H$13,IF(D32=8,$I$13,M32))))))))</f>
        <v>0</v>
      </c>
      <c r="F32" s="156">
        <f t="shared" si="4"/>
        <v>0</v>
      </c>
      <c r="G32" s="212"/>
      <c r="H32" s="187" t="str">
        <f t="shared" si="5"/>
        <v>N/A</v>
      </c>
      <c r="I32" s="281"/>
      <c r="J32" s="672"/>
      <c r="K32" s="673"/>
      <c r="M32" s="505">
        <f>IF(D32=1.5,$B$14,IF(D32=2.5,$C$14,IF(D32=3.5,$D$14,IF(D32=4.5,$E$14,IF(D32=5.5,$F$14,IF(D32=6.5,$G$14,IF(D32=7.5,$H$14,0)))))))</f>
        <v>0</v>
      </c>
    </row>
    <row r="33" spans="1:14" s="130" customFormat="1" ht="16.5" thickBot="1">
      <c r="A33" s="267"/>
      <c r="B33" s="293"/>
      <c r="C33" s="268"/>
      <c r="D33" s="269"/>
      <c r="E33" s="689"/>
      <c r="F33" s="690"/>
      <c r="G33" s="691"/>
      <c r="H33" s="270"/>
      <c r="I33" s="294"/>
      <c r="J33" s="271"/>
      <c r="K33" s="507"/>
      <c r="N33" s="504"/>
    </row>
    <row r="34" spans="1:14" s="130" customFormat="1" ht="23.25" customHeight="1">
      <c r="A34" s="703" t="s">
        <v>38</v>
      </c>
      <c r="B34" s="354"/>
      <c r="C34" s="282"/>
      <c r="D34" s="283" t="s">
        <v>37</v>
      </c>
      <c r="E34" s="284" t="s">
        <v>37</v>
      </c>
      <c r="F34" s="284" t="s">
        <v>37</v>
      </c>
      <c r="G34" s="285"/>
      <c r="H34" s="674" t="s">
        <v>466</v>
      </c>
      <c r="I34" s="674"/>
      <c r="J34" s="674"/>
      <c r="K34" s="675"/>
      <c r="N34" s="504"/>
    </row>
    <row r="35" spans="1:14" s="130" customFormat="1" ht="23.25" customHeight="1" thickBot="1">
      <c r="A35" s="704"/>
      <c r="B35" s="355"/>
      <c r="C35" s="179"/>
      <c r="D35" s="128" t="s">
        <v>37</v>
      </c>
      <c r="E35" s="129" t="s">
        <v>37</v>
      </c>
      <c r="F35" s="129" t="s">
        <v>37</v>
      </c>
      <c r="G35" s="212"/>
      <c r="H35" s="676"/>
      <c r="I35" s="676"/>
      <c r="J35" s="676"/>
      <c r="K35" s="677"/>
      <c r="N35" s="504"/>
    </row>
    <row r="36" spans="1:14" s="130" customFormat="1" ht="19.5" customHeight="1" thickBot="1">
      <c r="A36" s="692"/>
      <c r="B36" s="214">
        <f>SUM(B18:B32)</f>
        <v>0</v>
      </c>
      <c r="C36" s="215" t="s">
        <v>406</v>
      </c>
      <c r="D36" s="692"/>
      <c r="E36" s="697"/>
      <c r="F36" s="698"/>
      <c r="G36" s="278">
        <f>SUMPRODUCT(B18:B35,G18:G35)</f>
        <v>0</v>
      </c>
      <c r="H36" s="678" t="s">
        <v>442</v>
      </c>
      <c r="I36" s="678"/>
      <c r="J36" s="508"/>
      <c r="K36" s="290"/>
      <c r="N36" s="504"/>
    </row>
    <row r="37" spans="1:14" s="130" customFormat="1" ht="19.5" customHeight="1" thickBot="1">
      <c r="A37" s="693"/>
      <c r="B37" s="199">
        <f>SUM(B34:B35)</f>
        <v>0</v>
      </c>
      <c r="C37" s="198" t="s">
        <v>407</v>
      </c>
      <c r="D37" s="693"/>
      <c r="E37" s="699"/>
      <c r="F37" s="700"/>
      <c r="G37" s="278">
        <f>SUMPRODUCT(B18:B32,I18:I32)</f>
        <v>0</v>
      </c>
      <c r="H37" s="678" t="s">
        <v>441</v>
      </c>
      <c r="I37" s="678"/>
      <c r="J37" s="291"/>
      <c r="K37" s="292"/>
      <c r="N37" s="504"/>
    </row>
    <row r="38" spans="1:14" s="130" customFormat="1" ht="19.5" customHeight="1" thickBot="1">
      <c r="A38" s="693"/>
      <c r="B38" s="199">
        <f>SUM(B36:B37)</f>
        <v>0</v>
      </c>
      <c r="C38" s="198" t="s">
        <v>408</v>
      </c>
      <c r="D38" s="693"/>
      <c r="E38" s="699"/>
      <c r="F38" s="700"/>
      <c r="G38" s="278">
        <f>SUM(G36:G37)</f>
        <v>0</v>
      </c>
      <c r="H38" s="678" t="s">
        <v>436</v>
      </c>
      <c r="I38" s="678"/>
      <c r="J38" s="679" t="s">
        <v>448</v>
      </c>
      <c r="K38" s="680"/>
      <c r="N38" s="504"/>
    </row>
    <row r="39" spans="1:14" s="130" customFormat="1" ht="16.5" customHeight="1" thickBot="1">
      <c r="A39" s="693"/>
      <c r="B39" s="695"/>
      <c r="C39" s="695"/>
      <c r="D39" s="699"/>
      <c r="E39" s="699"/>
      <c r="F39" s="700"/>
      <c r="G39" s="277">
        <f>12*G36</f>
        <v>0</v>
      </c>
      <c r="H39" s="667" t="s">
        <v>444</v>
      </c>
      <c r="I39" s="667"/>
      <c r="J39" s="679"/>
      <c r="K39" s="680"/>
    </row>
    <row r="40" spans="1:14" s="130" customFormat="1" ht="16.5" thickBot="1">
      <c r="A40" s="694"/>
      <c r="B40" s="696"/>
      <c r="C40" s="696"/>
      <c r="D40" s="701"/>
      <c r="E40" s="701"/>
      <c r="F40" s="702"/>
      <c r="G40" s="277">
        <f>12*G37</f>
        <v>0</v>
      </c>
      <c r="H40" s="667" t="s">
        <v>445</v>
      </c>
      <c r="I40" s="667"/>
      <c r="J40" s="681"/>
      <c r="K40" s="682"/>
    </row>
    <row r="41" spans="1:14" ht="12.75" customHeight="1">
      <c r="A41" s="509"/>
      <c r="B41" s="1"/>
      <c r="C41" s="1"/>
      <c r="D41" s="510"/>
      <c r="E41" s="510"/>
      <c r="F41" s="510"/>
      <c r="G41" s="510"/>
      <c r="H41" s="510"/>
      <c r="I41" s="510"/>
      <c r="J41" s="510"/>
      <c r="K41" s="511"/>
    </row>
    <row r="42" spans="1:14">
      <c r="I42" s="392"/>
      <c r="J42" s="392"/>
      <c r="K42" s="392"/>
    </row>
    <row r="43" spans="1:14">
      <c r="B43" s="1"/>
      <c r="I43" s="392"/>
      <c r="J43" s="392"/>
      <c r="K43" s="392"/>
    </row>
  </sheetData>
  <sheetProtection password="C933" sheet="1" objects="1" scenarios="1"/>
  <mergeCells count="27">
    <mergeCell ref="A18:A22"/>
    <mergeCell ref="J18:K22"/>
    <mergeCell ref="J16:K17"/>
    <mergeCell ref="J8:K14"/>
    <mergeCell ref="A1:K1"/>
    <mergeCell ref="A2:K2"/>
    <mergeCell ref="D4:K4"/>
    <mergeCell ref="D5:K5"/>
    <mergeCell ref="A6:K6"/>
    <mergeCell ref="A4:C4"/>
    <mergeCell ref="A5:C5"/>
    <mergeCell ref="A23:A27"/>
    <mergeCell ref="A28:A32"/>
    <mergeCell ref="E33:G33"/>
    <mergeCell ref="A36:A40"/>
    <mergeCell ref="B39:C40"/>
    <mergeCell ref="D36:F40"/>
    <mergeCell ref="A34:A35"/>
    <mergeCell ref="H39:I39"/>
    <mergeCell ref="H40:I40"/>
    <mergeCell ref="J28:K32"/>
    <mergeCell ref="J23:K27"/>
    <mergeCell ref="H34:K35"/>
    <mergeCell ref="H36:I36"/>
    <mergeCell ref="J38:K40"/>
    <mergeCell ref="H37:I37"/>
    <mergeCell ref="H38:I38"/>
  </mergeCells>
  <phoneticPr fontId="3" type="noConversion"/>
  <conditionalFormatting sqref="H19:H32">
    <cfRule type="cellIs" dxfId="14" priority="1" stopIfTrue="1" operator="equal">
      <formula>"Fail"</formula>
    </cfRule>
  </conditionalFormatting>
  <conditionalFormatting sqref="H18">
    <cfRule type="cellIs" dxfId="13" priority="2" stopIfTrue="1" operator="equal">
      <formula>"Fail"</formula>
    </cfRule>
  </conditionalFormatting>
  <pageMargins left="0.38" right="0.32" top="0.18" bottom="0.19" header="0.18" footer="0.17"/>
  <pageSetup scale="83" orientation="landscape" horizontalDpi="4294967292" verticalDpi="196" r:id="rId1"/>
  <headerFooter alignWithMargins="0">
    <oddFooter>&amp;L&amp;"Times New Roman,Regular"&amp;10Revised March 2009&amp;R&amp;"Times New Roman,Regular"&amp;10Printed: &amp;D</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5" enableFormatConditionsCalculation="0">
    <tabColor indexed="43"/>
    <pageSetUpPr fitToPage="1"/>
  </sheetPr>
  <dimension ref="A1:AT104"/>
  <sheetViews>
    <sheetView defaultGridColor="0" topLeftCell="A25" colorId="22" zoomScale="70" zoomScaleNormal="70" workbookViewId="0">
      <selection activeCell="A75" sqref="A75"/>
    </sheetView>
  </sheetViews>
  <sheetFormatPr defaultColWidth="9.77734375" defaultRowHeight="15"/>
  <cols>
    <col min="1" max="1" width="33.33203125" style="367" bestFit="1" customWidth="1"/>
    <col min="2" max="9" width="11.77734375" style="367" bestFit="1" customWidth="1"/>
    <col min="10" max="10" width="13.33203125" style="367" bestFit="1" customWidth="1"/>
    <col min="11" max="16" width="11.77734375" style="367" bestFit="1" customWidth="1"/>
    <col min="17" max="19" width="12.77734375" style="367" customWidth="1"/>
    <col min="20" max="21" width="10.6640625" style="367" bestFit="1" customWidth="1"/>
    <col min="22" max="22" width="11" style="367" customWidth="1"/>
    <col min="23" max="23" width="13.77734375" style="367" customWidth="1"/>
    <col min="24" max="31" width="15.77734375" style="367" customWidth="1"/>
    <col min="32" max="16384" width="9.77734375" style="367"/>
  </cols>
  <sheetData>
    <row r="1" spans="1:46" ht="15.75">
      <c r="A1" s="535" t="s">
        <v>233</v>
      </c>
      <c r="B1" s="535"/>
      <c r="C1" s="535"/>
      <c r="D1" s="535"/>
      <c r="E1" s="535"/>
      <c r="F1" s="535"/>
      <c r="G1" s="535"/>
      <c r="H1" s="535"/>
      <c r="I1" s="535"/>
      <c r="J1" s="535"/>
      <c r="K1" s="535"/>
      <c r="L1" s="535"/>
      <c r="M1" s="535"/>
      <c r="N1" s="535"/>
      <c r="O1" s="535"/>
      <c r="P1" s="535"/>
    </row>
    <row r="2" spans="1:46">
      <c r="A2" s="616" t="s">
        <v>299</v>
      </c>
      <c r="B2" s="616"/>
      <c r="C2" s="616"/>
      <c r="D2" s="616"/>
      <c r="E2" s="616"/>
      <c r="F2" s="616"/>
      <c r="G2" s="616"/>
      <c r="H2" s="616"/>
      <c r="I2" s="616"/>
      <c r="J2" s="616"/>
      <c r="K2" s="616"/>
      <c r="L2" s="616"/>
      <c r="M2" s="616"/>
      <c r="N2" s="616"/>
      <c r="O2" s="616"/>
      <c r="P2" s="616"/>
      <c r="X2" s="383"/>
      <c r="Y2" s="383"/>
      <c r="Z2" s="383"/>
      <c r="AA2" s="383"/>
      <c r="AB2" s="383"/>
      <c r="AC2" s="383"/>
      <c r="AD2" s="383"/>
      <c r="AE2" s="383"/>
      <c r="AF2" s="383"/>
      <c r="AG2" s="383"/>
      <c r="AH2" s="383"/>
      <c r="AI2" s="383"/>
      <c r="AJ2" s="383"/>
      <c r="AK2" s="383"/>
      <c r="AL2" s="383"/>
      <c r="AM2" s="383"/>
      <c r="AN2" s="383"/>
      <c r="AO2" s="383"/>
      <c r="AP2" s="383"/>
      <c r="AQ2" s="383"/>
      <c r="AR2" s="383"/>
      <c r="AS2" s="383"/>
      <c r="AT2" s="383"/>
    </row>
    <row r="3" spans="1:46" ht="7.5" customHeight="1">
      <c r="X3" s="383"/>
      <c r="Y3" s="383"/>
      <c r="Z3" s="383"/>
      <c r="AA3" s="383"/>
      <c r="AB3" s="383"/>
      <c r="AC3" s="383"/>
      <c r="AD3" s="383"/>
      <c r="AE3" s="383"/>
      <c r="AF3" s="383"/>
      <c r="AG3" s="383"/>
      <c r="AH3" s="383"/>
      <c r="AI3" s="383"/>
      <c r="AJ3" s="383"/>
      <c r="AK3" s="383"/>
      <c r="AL3" s="383"/>
      <c r="AM3" s="383"/>
      <c r="AN3" s="383"/>
      <c r="AO3" s="383"/>
      <c r="AP3" s="383"/>
      <c r="AQ3" s="383"/>
      <c r="AR3" s="383"/>
      <c r="AS3" s="383"/>
      <c r="AT3" s="383"/>
    </row>
    <row r="4" spans="1:46" ht="15.75">
      <c r="A4" s="368" t="s">
        <v>22</v>
      </c>
      <c r="B4" s="736" t="str">
        <f>IF('Building Info'!F16&gt;0,'Building Info'!C6," ")</f>
        <v xml:space="preserve"> </v>
      </c>
      <c r="C4" s="737"/>
      <c r="D4" s="737"/>
      <c r="E4" s="737"/>
      <c r="F4" s="737"/>
      <c r="G4" s="737"/>
      <c r="H4" s="737"/>
      <c r="I4" s="738"/>
      <c r="X4" s="383"/>
      <c r="Y4" s="383"/>
      <c r="Z4" s="383"/>
      <c r="AA4" s="383"/>
      <c r="AB4" s="383"/>
      <c r="AC4" s="383"/>
      <c r="AD4" s="383"/>
      <c r="AE4" s="383"/>
      <c r="AF4" s="383"/>
      <c r="AG4" s="383"/>
      <c r="AH4" s="383"/>
      <c r="AI4" s="383"/>
      <c r="AJ4" s="383"/>
      <c r="AK4" s="383"/>
      <c r="AL4" s="383"/>
      <c r="AM4" s="383"/>
      <c r="AN4" s="383"/>
      <c r="AO4" s="383"/>
      <c r="AP4" s="383"/>
      <c r="AQ4" s="383"/>
      <c r="AR4" s="383"/>
      <c r="AS4" s="383"/>
      <c r="AT4" s="383"/>
    </row>
    <row r="5" spans="1:46" ht="7.5" customHeight="1">
      <c r="A5" s="368"/>
      <c r="B5" s="369"/>
      <c r="C5" s="383"/>
      <c r="D5" s="383"/>
      <c r="E5" s="383"/>
      <c r="F5" s="23"/>
      <c r="G5" s="23"/>
      <c r="H5" s="23"/>
      <c r="I5" s="23"/>
      <c r="X5" s="383"/>
      <c r="Y5" s="383"/>
      <c r="Z5" s="383"/>
      <c r="AA5" s="383"/>
      <c r="AB5" s="383"/>
      <c r="AC5" s="383"/>
      <c r="AD5" s="383"/>
      <c r="AE5" s="383"/>
      <c r="AF5" s="383"/>
      <c r="AG5" s="383"/>
      <c r="AH5" s="383"/>
      <c r="AI5" s="383"/>
      <c r="AJ5" s="383"/>
      <c r="AK5" s="383"/>
      <c r="AL5" s="383"/>
      <c r="AM5" s="383"/>
      <c r="AN5" s="383"/>
      <c r="AO5" s="383"/>
      <c r="AP5" s="383"/>
      <c r="AQ5" s="383"/>
      <c r="AR5" s="383"/>
      <c r="AS5" s="383"/>
      <c r="AT5" s="383"/>
    </row>
    <row r="6" spans="1:46" ht="15.75" customHeight="1" thickBot="1">
      <c r="A6" s="368" t="s">
        <v>61</v>
      </c>
      <c r="C6" s="401"/>
      <c r="D6" s="369"/>
      <c r="E6" s="369"/>
      <c r="F6" s="369"/>
      <c r="H6" s="52"/>
      <c r="I6" s="52"/>
      <c r="J6" s="52"/>
      <c r="K6" s="52"/>
      <c r="L6" s="52"/>
      <c r="M6" s="52"/>
      <c r="X6" s="383"/>
      <c r="Y6" s="383"/>
      <c r="Z6" s="383"/>
      <c r="AA6" s="383"/>
      <c r="AB6" s="383"/>
      <c r="AC6" s="383"/>
      <c r="AD6" s="383"/>
      <c r="AE6" s="383"/>
      <c r="AF6" s="383"/>
      <c r="AG6" s="383"/>
      <c r="AH6" s="383"/>
      <c r="AI6" s="383"/>
      <c r="AJ6" s="383"/>
      <c r="AK6" s="383"/>
      <c r="AL6" s="383"/>
      <c r="AM6" s="383"/>
      <c r="AN6" s="383"/>
      <c r="AO6" s="383"/>
      <c r="AP6" s="383"/>
      <c r="AQ6" s="383"/>
      <c r="AR6" s="383"/>
      <c r="AS6" s="383"/>
      <c r="AT6" s="383"/>
    </row>
    <row r="7" spans="1:46">
      <c r="A7" s="325" t="s">
        <v>92</v>
      </c>
      <c r="B7" s="326"/>
      <c r="C7" s="369"/>
      <c r="D7" s="735" t="str">
        <f>IF(OR(B8&lt;=0,B8&gt;10%),"Stabilized Vacancy must be greater than 0% and less than or equal to 10%","")</f>
        <v>Stabilized Vacancy must be greater than 0% and less than or equal to 10%</v>
      </c>
      <c r="E7" s="735"/>
      <c r="F7" s="735"/>
      <c r="G7" s="735"/>
      <c r="H7" s="735"/>
      <c r="I7" s="735"/>
      <c r="J7" s="735"/>
      <c r="K7" s="735"/>
      <c r="L7" s="735"/>
      <c r="M7" s="52"/>
      <c r="X7" s="383"/>
      <c r="Y7" s="383"/>
      <c r="Z7" s="383"/>
      <c r="AA7" s="383"/>
      <c r="AB7" s="383"/>
      <c r="AC7" s="383"/>
      <c r="AD7" s="383"/>
      <c r="AE7" s="383"/>
      <c r="AF7" s="383"/>
      <c r="AG7" s="383"/>
      <c r="AH7" s="383"/>
      <c r="AI7" s="383"/>
      <c r="AJ7" s="383"/>
      <c r="AK7" s="383"/>
      <c r="AL7" s="383"/>
      <c r="AM7" s="383"/>
      <c r="AN7" s="383"/>
      <c r="AO7" s="383"/>
      <c r="AP7" s="383"/>
      <c r="AQ7" s="383"/>
      <c r="AR7" s="383"/>
      <c r="AS7" s="383"/>
      <c r="AT7" s="383"/>
    </row>
    <row r="8" spans="1:46" ht="15.75" customHeight="1" thickBot="1">
      <c r="A8" s="327" t="s">
        <v>152</v>
      </c>
      <c r="B8" s="328"/>
      <c r="C8" s="401"/>
      <c r="D8" s="735" t="str">
        <f>IF(OR((B9&lt;0.02),(B10&lt;0.02)),"The Revenue and Expense Escalators must be equal or greater than 2%","")</f>
        <v>The Revenue and Expense Escalators must be equal or greater than 2%</v>
      </c>
      <c r="E8" s="735"/>
      <c r="F8" s="735"/>
      <c r="G8" s="735"/>
      <c r="H8" s="735"/>
      <c r="I8" s="735"/>
      <c r="J8" s="735"/>
      <c r="K8" s="735"/>
      <c r="L8" s="735"/>
      <c r="M8" s="52"/>
      <c r="X8" s="383"/>
      <c r="Y8" s="383"/>
      <c r="Z8" s="383"/>
      <c r="AA8" s="383"/>
      <c r="AB8" s="383"/>
      <c r="AC8" s="383"/>
      <c r="AD8" s="383"/>
      <c r="AE8" s="383"/>
      <c r="AF8" s="383"/>
      <c r="AG8" s="383"/>
      <c r="AH8" s="383"/>
      <c r="AI8" s="383"/>
      <c r="AJ8" s="383"/>
      <c r="AK8" s="383"/>
      <c r="AL8" s="383"/>
      <c r="AM8" s="383"/>
      <c r="AN8" s="383"/>
      <c r="AO8" s="383"/>
      <c r="AP8" s="383"/>
      <c r="AQ8" s="383"/>
      <c r="AR8" s="383"/>
      <c r="AS8" s="383"/>
      <c r="AT8" s="383"/>
    </row>
    <row r="9" spans="1:46" ht="15.75" customHeight="1">
      <c r="A9" s="325" t="s">
        <v>63</v>
      </c>
      <c r="B9" s="326"/>
      <c r="D9" s="735" t="str">
        <f>IF(AND(B9&lt;=0.04,B10&lt;=0.04),"","The Revenue and Expense Escalators must be less than 4%")</f>
        <v/>
      </c>
      <c r="E9" s="735"/>
      <c r="F9" s="735"/>
      <c r="G9" s="735"/>
      <c r="H9" s="735"/>
      <c r="I9" s="735"/>
      <c r="J9" s="735"/>
      <c r="K9" s="735"/>
      <c r="L9" s="735"/>
      <c r="M9" s="52"/>
      <c r="N9" s="52"/>
      <c r="X9" s="383"/>
      <c r="Y9" s="383"/>
      <c r="Z9" s="383"/>
      <c r="AA9" s="383"/>
      <c r="AB9" s="383"/>
      <c r="AC9" s="383"/>
      <c r="AD9" s="383"/>
      <c r="AE9" s="383"/>
      <c r="AF9" s="383"/>
      <c r="AG9" s="383"/>
      <c r="AH9" s="383"/>
      <c r="AI9" s="383"/>
      <c r="AJ9" s="383"/>
      <c r="AK9" s="383"/>
      <c r="AL9" s="383"/>
      <c r="AM9" s="383"/>
      <c r="AN9" s="383"/>
      <c r="AO9" s="383"/>
      <c r="AP9" s="383"/>
      <c r="AQ9" s="383"/>
      <c r="AR9" s="383"/>
      <c r="AS9" s="383"/>
      <c r="AT9" s="383"/>
    </row>
    <row r="10" spans="1:46" ht="15.75" customHeight="1" thickBot="1">
      <c r="A10" s="327" t="s">
        <v>62</v>
      </c>
      <c r="B10" s="328"/>
      <c r="D10" s="735" t="str">
        <f>IF(B10&lt;B9,"The Expense Escalator must be equal to or greater than Revenue Escalator","")</f>
        <v/>
      </c>
      <c r="E10" s="735"/>
      <c r="F10" s="735"/>
      <c r="G10" s="735"/>
      <c r="H10" s="735"/>
      <c r="I10" s="735"/>
      <c r="J10" s="735"/>
      <c r="K10" s="735"/>
      <c r="L10" s="735"/>
      <c r="M10" s="52"/>
      <c r="N10" s="52"/>
      <c r="X10" s="383"/>
      <c r="Y10" s="383"/>
      <c r="Z10" s="383"/>
      <c r="AA10" s="383"/>
      <c r="AB10" s="383"/>
      <c r="AC10" s="383"/>
      <c r="AD10" s="383"/>
      <c r="AE10" s="383"/>
      <c r="AF10" s="383"/>
      <c r="AG10" s="383"/>
      <c r="AH10" s="383"/>
      <c r="AI10" s="383"/>
      <c r="AJ10" s="383"/>
      <c r="AK10" s="383"/>
      <c r="AL10" s="383"/>
      <c r="AM10" s="383"/>
      <c r="AN10" s="383"/>
      <c r="AO10" s="383"/>
      <c r="AP10" s="383"/>
      <c r="AQ10" s="383"/>
      <c r="AR10" s="383"/>
      <c r="AS10" s="383"/>
      <c r="AT10" s="383"/>
    </row>
    <row r="11" spans="1:46" ht="15.75" thickBot="1">
      <c r="A11" s="329" t="s">
        <v>458</v>
      </c>
      <c r="B11" s="330"/>
      <c r="C11" s="401"/>
      <c r="D11" s="735" t="str">
        <f>IF(B10-B9&lt;=0.02,"","The Expense Escalator may not be more than 2% greater than the Revenue Escalator.")</f>
        <v/>
      </c>
      <c r="E11" s="735"/>
      <c r="F11" s="735"/>
      <c r="G11" s="735"/>
      <c r="H11" s="735"/>
      <c r="I11" s="735"/>
      <c r="J11" s="735"/>
      <c r="K11" s="735"/>
      <c r="L11" s="735"/>
      <c r="M11" s="52"/>
      <c r="X11" s="383"/>
      <c r="Y11" s="383"/>
      <c r="Z11" s="383"/>
      <c r="AA11" s="383"/>
      <c r="AB11" s="383"/>
      <c r="AC11" s="383"/>
      <c r="AD11" s="383"/>
      <c r="AE11" s="383"/>
      <c r="AF11" s="383"/>
      <c r="AG11" s="383"/>
      <c r="AH11" s="383"/>
      <c r="AI11" s="383"/>
      <c r="AJ11" s="383"/>
      <c r="AK11" s="383"/>
      <c r="AL11" s="383"/>
      <c r="AM11" s="383"/>
      <c r="AN11" s="383"/>
      <c r="AO11" s="383"/>
      <c r="AP11" s="383"/>
      <c r="AQ11" s="383"/>
      <c r="AR11" s="383"/>
      <c r="AS11" s="383"/>
      <c r="AT11" s="383"/>
    </row>
    <row r="12" spans="1:46" ht="7.5" customHeight="1">
      <c r="Q12" s="383"/>
      <c r="R12" s="383"/>
      <c r="S12" s="383"/>
      <c r="T12" s="383"/>
      <c r="U12" s="383"/>
      <c r="X12" s="443"/>
      <c r="Y12" s="383"/>
      <c r="Z12" s="383"/>
      <c r="AA12" s="383"/>
      <c r="AB12" s="383"/>
      <c r="AC12" s="383"/>
      <c r="AD12" s="383"/>
      <c r="AE12" s="383"/>
      <c r="AF12" s="383"/>
      <c r="AG12" s="383"/>
      <c r="AH12" s="383"/>
      <c r="AI12" s="383"/>
      <c r="AJ12" s="383"/>
      <c r="AK12" s="383"/>
      <c r="AL12" s="383"/>
      <c r="AM12" s="383"/>
      <c r="AN12" s="383"/>
      <c r="AO12" s="383"/>
      <c r="AP12" s="383"/>
      <c r="AQ12" s="383"/>
      <c r="AR12" s="383"/>
      <c r="AS12" s="383"/>
      <c r="AT12" s="383"/>
    </row>
    <row r="13" spans="1:46" ht="15.75">
      <c r="A13" s="71" t="s">
        <v>366</v>
      </c>
      <c r="U13" s="383"/>
      <c r="X13" s="443"/>
      <c r="Y13" s="383"/>
      <c r="Z13" s="383"/>
      <c r="AA13" s="383"/>
      <c r="AB13" s="383"/>
      <c r="AC13" s="383"/>
      <c r="AD13" s="383"/>
      <c r="AE13" s="383"/>
      <c r="AF13" s="383"/>
      <c r="AG13" s="383"/>
      <c r="AH13" s="383"/>
      <c r="AI13" s="383"/>
      <c r="AJ13" s="383"/>
      <c r="AK13" s="383"/>
      <c r="AL13" s="383"/>
      <c r="AM13" s="383"/>
      <c r="AN13" s="383"/>
      <c r="AO13" s="383"/>
      <c r="AP13" s="383"/>
      <c r="AQ13" s="383"/>
      <c r="AR13" s="383"/>
      <c r="AS13" s="383"/>
      <c r="AT13" s="383"/>
    </row>
    <row r="14" spans="1:46" ht="15.75" customHeight="1">
      <c r="A14" s="726" t="s">
        <v>380</v>
      </c>
      <c r="B14" s="729" t="s">
        <v>457</v>
      </c>
      <c r="C14" s="732" t="s">
        <v>221</v>
      </c>
      <c r="D14" s="732"/>
      <c r="E14" s="732"/>
      <c r="F14" s="732"/>
      <c r="G14" s="732"/>
      <c r="H14" s="732"/>
      <c r="I14" s="732"/>
      <c r="J14" s="732"/>
      <c r="K14" s="732"/>
      <c r="AC14" s="383"/>
      <c r="AD14" s="383"/>
      <c r="AE14" s="383"/>
      <c r="AF14" s="383"/>
      <c r="AG14" s="383"/>
      <c r="AH14" s="383"/>
      <c r="AI14" s="383"/>
      <c r="AJ14" s="383"/>
      <c r="AK14" s="383"/>
      <c r="AL14" s="383"/>
      <c r="AM14" s="383"/>
      <c r="AN14" s="383"/>
      <c r="AO14" s="383"/>
      <c r="AP14" s="383"/>
      <c r="AQ14" s="383"/>
      <c r="AR14" s="383"/>
      <c r="AS14" s="383"/>
      <c r="AT14" s="383"/>
    </row>
    <row r="15" spans="1:46" ht="43.5">
      <c r="A15" s="727"/>
      <c r="B15" s="730"/>
      <c r="C15" s="734" t="s">
        <v>373</v>
      </c>
      <c r="D15" s="734"/>
      <c r="E15" s="734"/>
      <c r="F15" s="734"/>
      <c r="G15" s="386" t="s">
        <v>375</v>
      </c>
      <c r="H15" s="386" t="s">
        <v>189</v>
      </c>
      <c r="I15" s="386" t="s">
        <v>374</v>
      </c>
      <c r="J15" s="386" t="s">
        <v>239</v>
      </c>
      <c r="K15" s="386" t="s">
        <v>313</v>
      </c>
      <c r="AC15" s="383"/>
      <c r="AD15" s="383"/>
      <c r="AE15" s="383"/>
      <c r="AF15" s="383"/>
      <c r="AG15" s="383"/>
      <c r="AH15" s="383"/>
      <c r="AI15" s="383"/>
      <c r="AJ15" s="383"/>
      <c r="AK15" s="383"/>
      <c r="AL15" s="383"/>
      <c r="AM15" s="383"/>
      <c r="AN15" s="383"/>
      <c r="AO15" s="383"/>
      <c r="AP15" s="383"/>
      <c r="AQ15" s="383"/>
      <c r="AR15" s="383"/>
      <c r="AS15" s="383"/>
      <c r="AT15" s="383"/>
    </row>
    <row r="16" spans="1:46">
      <c r="A16" s="727"/>
      <c r="B16" s="730"/>
      <c r="C16" s="733"/>
      <c r="D16" s="733"/>
      <c r="E16" s="733"/>
      <c r="F16" s="733"/>
      <c r="G16" s="444"/>
      <c r="H16" s="444"/>
      <c r="I16" s="445"/>
      <c r="J16" s="445"/>
      <c r="K16" s="456"/>
      <c r="AC16" s="383"/>
      <c r="AD16" s="383"/>
      <c r="AE16" s="383"/>
      <c r="AF16" s="383"/>
      <c r="AG16" s="383"/>
      <c r="AH16" s="383"/>
      <c r="AI16" s="383"/>
      <c r="AJ16" s="383"/>
      <c r="AK16" s="383"/>
      <c r="AL16" s="383"/>
      <c r="AM16" s="383"/>
      <c r="AN16" s="383"/>
      <c r="AO16" s="383"/>
      <c r="AP16" s="383"/>
      <c r="AQ16" s="383"/>
      <c r="AR16" s="383"/>
      <c r="AS16" s="383"/>
      <c r="AT16" s="383"/>
    </row>
    <row r="17" spans="1:46">
      <c r="A17" s="728"/>
      <c r="B17" s="731"/>
      <c r="C17" s="733"/>
      <c r="D17" s="733"/>
      <c r="E17" s="733"/>
      <c r="F17" s="733"/>
      <c r="G17" s="444"/>
      <c r="H17" s="444"/>
      <c r="I17" s="445"/>
      <c r="J17" s="445"/>
      <c r="K17" s="456"/>
      <c r="Q17" s="383"/>
      <c r="R17" s="383"/>
      <c r="S17" s="383"/>
      <c r="T17" s="383"/>
      <c r="AC17" s="383"/>
      <c r="AD17" s="383"/>
      <c r="AE17" s="383"/>
      <c r="AF17" s="383"/>
      <c r="AG17" s="383"/>
      <c r="AH17" s="383"/>
      <c r="AI17" s="383"/>
      <c r="AJ17" s="383"/>
      <c r="AK17" s="383"/>
      <c r="AL17" s="383"/>
      <c r="AM17" s="383"/>
      <c r="AN17" s="383"/>
      <c r="AO17" s="383"/>
      <c r="AP17" s="383"/>
      <c r="AQ17" s="383"/>
      <c r="AR17" s="383"/>
      <c r="AS17" s="383"/>
      <c r="AT17" s="383"/>
    </row>
    <row r="18" spans="1:46" ht="7.5" customHeight="1">
      <c r="Q18" s="383"/>
      <c r="R18" s="383"/>
      <c r="S18" s="383"/>
      <c r="T18" s="383"/>
      <c r="U18" s="383"/>
      <c r="X18" s="443"/>
      <c r="Y18" s="383"/>
      <c r="Z18" s="383"/>
      <c r="AA18" s="383"/>
      <c r="AB18" s="383"/>
      <c r="AC18" s="383"/>
      <c r="AD18" s="383"/>
      <c r="AE18" s="383"/>
      <c r="AF18" s="383"/>
      <c r="AG18" s="383"/>
      <c r="AH18" s="383"/>
      <c r="AI18" s="383"/>
      <c r="AJ18" s="383"/>
      <c r="AK18" s="383"/>
      <c r="AL18" s="383"/>
      <c r="AM18" s="383"/>
      <c r="AN18" s="383"/>
      <c r="AO18" s="383"/>
      <c r="AP18" s="383"/>
      <c r="AQ18" s="383"/>
      <c r="AR18" s="383"/>
      <c r="AS18" s="383"/>
      <c r="AT18" s="383"/>
    </row>
    <row r="19" spans="1:46" ht="15.75">
      <c r="A19" s="24" t="s">
        <v>217</v>
      </c>
      <c r="B19" s="25" t="s">
        <v>0</v>
      </c>
      <c r="C19" s="26" t="s">
        <v>1</v>
      </c>
      <c r="D19" s="26" t="s">
        <v>2</v>
      </c>
      <c r="E19" s="26" t="s">
        <v>3</v>
      </c>
      <c r="F19" s="26" t="s">
        <v>4</v>
      </c>
      <c r="G19" s="26" t="s">
        <v>5</v>
      </c>
      <c r="H19" s="26" t="s">
        <v>6</v>
      </c>
      <c r="I19" s="26" t="s">
        <v>7</v>
      </c>
      <c r="J19" s="25" t="s">
        <v>8</v>
      </c>
      <c r="K19" s="26" t="s">
        <v>9</v>
      </c>
      <c r="L19" s="25" t="s">
        <v>10</v>
      </c>
      <c r="M19" s="26" t="s">
        <v>11</v>
      </c>
      <c r="N19" s="26" t="s">
        <v>12</v>
      </c>
      <c r="O19" s="26" t="s">
        <v>13</v>
      </c>
      <c r="P19" s="26" t="s">
        <v>14</v>
      </c>
      <c r="Q19" s="69"/>
      <c r="R19" s="69"/>
      <c r="S19" s="69"/>
      <c r="T19" s="69"/>
      <c r="U19" s="69"/>
      <c r="X19" s="69"/>
      <c r="Y19" s="69"/>
      <c r="Z19" s="69"/>
      <c r="AA19" s="69"/>
      <c r="AB19" s="383"/>
      <c r="AC19" s="383"/>
      <c r="AD19" s="383"/>
      <c r="AE19" s="383"/>
      <c r="AF19" s="383"/>
      <c r="AG19" s="383"/>
      <c r="AH19" s="383"/>
      <c r="AI19" s="383"/>
      <c r="AJ19" s="383"/>
      <c r="AK19" s="383"/>
      <c r="AL19" s="383"/>
      <c r="AM19" s="383"/>
      <c r="AN19" s="383"/>
      <c r="AO19" s="383"/>
      <c r="AP19" s="383"/>
      <c r="AQ19" s="383"/>
      <c r="AR19" s="383"/>
      <c r="AS19" s="383"/>
      <c r="AT19" s="383"/>
    </row>
    <row r="20" spans="1:46">
      <c r="A20" s="27" t="s">
        <v>15</v>
      </c>
      <c r="B20" s="457">
        <f>'Rental Project Worksheet'!G39</f>
        <v>0</v>
      </c>
      <c r="C20" s="458">
        <f t="shared" ref="C20:P20" si="0">(B20*$B$9)+B20</f>
        <v>0</v>
      </c>
      <c r="D20" s="458">
        <f t="shared" si="0"/>
        <v>0</v>
      </c>
      <c r="E20" s="458">
        <f t="shared" si="0"/>
        <v>0</v>
      </c>
      <c r="F20" s="458">
        <f t="shared" si="0"/>
        <v>0</v>
      </c>
      <c r="G20" s="458">
        <f t="shared" si="0"/>
        <v>0</v>
      </c>
      <c r="H20" s="458">
        <f t="shared" si="0"/>
        <v>0</v>
      </c>
      <c r="I20" s="458">
        <f>(H20*$B$9)+H20</f>
        <v>0</v>
      </c>
      <c r="J20" s="458">
        <f t="shared" si="0"/>
        <v>0</v>
      </c>
      <c r="K20" s="458">
        <f t="shared" si="0"/>
        <v>0</v>
      </c>
      <c r="L20" s="458">
        <f t="shared" si="0"/>
        <v>0</v>
      </c>
      <c r="M20" s="458">
        <f t="shared" si="0"/>
        <v>0</v>
      </c>
      <c r="N20" s="458">
        <f t="shared" si="0"/>
        <v>0</v>
      </c>
      <c r="O20" s="458">
        <f t="shared" si="0"/>
        <v>0</v>
      </c>
      <c r="P20" s="458">
        <f t="shared" si="0"/>
        <v>0</v>
      </c>
      <c r="Q20" s="446"/>
      <c r="R20" s="446"/>
      <c r="S20" s="446"/>
      <c r="T20" s="446"/>
      <c r="U20" s="446"/>
      <c r="X20" s="69"/>
      <c r="Y20" s="383"/>
      <c r="Z20" s="446"/>
      <c r="AA20" s="446"/>
      <c r="AB20" s="383"/>
      <c r="AC20" s="383"/>
      <c r="AD20" s="383"/>
      <c r="AE20" s="383"/>
      <c r="AF20" s="383"/>
      <c r="AG20" s="383"/>
      <c r="AH20" s="383"/>
      <c r="AI20" s="383"/>
      <c r="AJ20" s="383"/>
      <c r="AK20" s="383"/>
      <c r="AL20" s="383"/>
      <c r="AM20" s="383"/>
      <c r="AN20" s="383"/>
      <c r="AO20" s="383"/>
      <c r="AP20" s="383"/>
      <c r="AQ20" s="383"/>
      <c r="AR20" s="383"/>
      <c r="AS20" s="383"/>
      <c r="AT20" s="383"/>
    </row>
    <row r="21" spans="1:46">
      <c r="A21" s="28" t="s">
        <v>60</v>
      </c>
      <c r="B21" s="457">
        <f>'Rental Project Worksheet'!G40</f>
        <v>0</v>
      </c>
      <c r="C21" s="458">
        <f t="shared" ref="C21:P21" si="1">(B21*$B$9)+B21</f>
        <v>0</v>
      </c>
      <c r="D21" s="458">
        <f t="shared" si="1"/>
        <v>0</v>
      </c>
      <c r="E21" s="458">
        <f t="shared" si="1"/>
        <v>0</v>
      </c>
      <c r="F21" s="458">
        <f t="shared" si="1"/>
        <v>0</v>
      </c>
      <c r="G21" s="458">
        <f t="shared" si="1"/>
        <v>0</v>
      </c>
      <c r="H21" s="458">
        <f t="shared" si="1"/>
        <v>0</v>
      </c>
      <c r="I21" s="458">
        <f>(H21*$B$9)+H21</f>
        <v>0</v>
      </c>
      <c r="J21" s="458">
        <f t="shared" si="1"/>
        <v>0</v>
      </c>
      <c r="K21" s="458">
        <f t="shared" si="1"/>
        <v>0</v>
      </c>
      <c r="L21" s="458">
        <f t="shared" si="1"/>
        <v>0</v>
      </c>
      <c r="M21" s="458">
        <f t="shared" si="1"/>
        <v>0</v>
      </c>
      <c r="N21" s="458">
        <f t="shared" si="1"/>
        <v>0</v>
      </c>
      <c r="O21" s="458">
        <f t="shared" si="1"/>
        <v>0</v>
      </c>
      <c r="P21" s="458">
        <f t="shared" si="1"/>
        <v>0</v>
      </c>
      <c r="Q21" s="447"/>
      <c r="R21" s="447"/>
      <c r="S21" s="447"/>
      <c r="T21" s="447"/>
      <c r="U21" s="447"/>
      <c r="V21" s="392"/>
      <c r="X21" s="69"/>
      <c r="Y21" s="383"/>
      <c r="Z21" s="446"/>
      <c r="AA21" s="446"/>
      <c r="AB21" s="383"/>
      <c r="AC21" s="383"/>
      <c r="AD21" s="383"/>
      <c r="AE21" s="383"/>
      <c r="AF21" s="383"/>
      <c r="AG21" s="383"/>
      <c r="AH21" s="383"/>
      <c r="AI21" s="383"/>
      <c r="AJ21" s="383"/>
      <c r="AK21" s="383"/>
      <c r="AL21" s="383"/>
      <c r="AM21" s="383"/>
      <c r="AN21" s="383"/>
      <c r="AO21" s="383"/>
      <c r="AP21" s="383"/>
      <c r="AQ21" s="383"/>
      <c r="AR21" s="383"/>
      <c r="AS21" s="383"/>
      <c r="AT21" s="383"/>
    </row>
    <row r="22" spans="1:46">
      <c r="A22" s="27" t="s">
        <v>16</v>
      </c>
      <c r="B22" s="459"/>
      <c r="C22" s="458">
        <f t="shared" ref="C22:P22" si="2">(B22*$B$9)+B22</f>
        <v>0</v>
      </c>
      <c r="D22" s="458">
        <f t="shared" si="2"/>
        <v>0</v>
      </c>
      <c r="E22" s="458">
        <f t="shared" si="2"/>
        <v>0</v>
      </c>
      <c r="F22" s="458">
        <f t="shared" si="2"/>
        <v>0</v>
      </c>
      <c r="G22" s="458">
        <f t="shared" si="2"/>
        <v>0</v>
      </c>
      <c r="H22" s="458">
        <f t="shared" si="2"/>
        <v>0</v>
      </c>
      <c r="I22" s="458">
        <f>(H22*$B$9)+H22</f>
        <v>0</v>
      </c>
      <c r="J22" s="458">
        <f t="shared" si="2"/>
        <v>0</v>
      </c>
      <c r="K22" s="458">
        <f t="shared" si="2"/>
        <v>0</v>
      </c>
      <c r="L22" s="458">
        <f t="shared" si="2"/>
        <v>0</v>
      </c>
      <c r="M22" s="458">
        <f t="shared" si="2"/>
        <v>0</v>
      </c>
      <c r="N22" s="458">
        <f t="shared" si="2"/>
        <v>0</v>
      </c>
      <c r="O22" s="458">
        <f t="shared" si="2"/>
        <v>0</v>
      </c>
      <c r="P22" s="458">
        <f t="shared" si="2"/>
        <v>0</v>
      </c>
      <c r="Q22" s="446"/>
      <c r="R22" s="446"/>
      <c r="S22" s="446"/>
      <c r="T22" s="446"/>
      <c r="U22" s="446"/>
      <c r="X22" s="69"/>
      <c r="Y22" s="383"/>
      <c r="Z22" s="446"/>
      <c r="AA22" s="446"/>
      <c r="AB22" s="383"/>
      <c r="AC22" s="383"/>
      <c r="AD22" s="383"/>
      <c r="AE22" s="383"/>
      <c r="AF22" s="383"/>
      <c r="AG22" s="383"/>
      <c r="AH22" s="383"/>
      <c r="AI22" s="383"/>
      <c r="AJ22" s="383"/>
      <c r="AK22" s="383"/>
      <c r="AL22" s="383"/>
      <c r="AM22" s="383"/>
      <c r="AN22" s="383"/>
      <c r="AO22" s="383"/>
      <c r="AP22" s="383"/>
      <c r="AQ22" s="383"/>
      <c r="AR22" s="383"/>
      <c r="AS22" s="383"/>
      <c r="AT22" s="383"/>
    </row>
    <row r="23" spans="1:46">
      <c r="A23" s="27" t="s">
        <v>16</v>
      </c>
      <c r="B23" s="459"/>
      <c r="C23" s="459"/>
      <c r="D23" s="459"/>
      <c r="E23" s="459"/>
      <c r="F23" s="459"/>
      <c r="G23" s="459"/>
      <c r="H23" s="459"/>
      <c r="I23" s="459"/>
      <c r="J23" s="459"/>
      <c r="K23" s="459"/>
      <c r="L23" s="459"/>
      <c r="M23" s="459"/>
      <c r="N23" s="459"/>
      <c r="O23" s="459"/>
      <c r="P23" s="459"/>
      <c r="Q23" s="446"/>
      <c r="R23" s="446"/>
      <c r="S23" s="446"/>
      <c r="T23" s="446"/>
      <c r="U23" s="446"/>
      <c r="X23" s="69"/>
      <c r="Y23" s="383"/>
      <c r="Z23" s="446"/>
      <c r="AA23" s="446"/>
      <c r="AB23" s="383"/>
      <c r="AC23" s="383"/>
      <c r="AD23" s="383"/>
      <c r="AE23" s="383"/>
      <c r="AF23" s="383"/>
      <c r="AG23" s="383"/>
      <c r="AH23" s="383"/>
      <c r="AI23" s="383"/>
      <c r="AJ23" s="383"/>
      <c r="AK23" s="383"/>
      <c r="AL23" s="383"/>
      <c r="AM23" s="383"/>
      <c r="AN23" s="383"/>
      <c r="AO23" s="383"/>
      <c r="AP23" s="383"/>
      <c r="AQ23" s="383"/>
      <c r="AR23" s="383"/>
      <c r="AS23" s="383"/>
      <c r="AT23" s="383"/>
    </row>
    <row r="24" spans="1:46">
      <c r="A24" s="29" t="s">
        <v>149</v>
      </c>
      <c r="B24" s="459"/>
      <c r="C24" s="459"/>
      <c r="D24" s="459"/>
      <c r="E24" s="459"/>
      <c r="F24" s="459"/>
      <c r="G24" s="459"/>
      <c r="H24" s="459"/>
      <c r="I24" s="459"/>
      <c r="J24" s="459"/>
      <c r="K24" s="459"/>
      <c r="L24" s="459"/>
      <c r="M24" s="459"/>
      <c r="N24" s="459"/>
      <c r="O24" s="459"/>
      <c r="P24" s="459"/>
      <c r="Q24" s="446"/>
      <c r="R24" s="446"/>
      <c r="S24" s="446"/>
      <c r="T24" s="446"/>
      <c r="U24" s="446"/>
      <c r="X24" s="69"/>
      <c r="Y24" s="383"/>
      <c r="Z24" s="446"/>
      <c r="AA24" s="446"/>
      <c r="AB24" s="383"/>
      <c r="AC24" s="383"/>
      <c r="AD24" s="383"/>
      <c r="AE24" s="383"/>
      <c r="AF24" s="383"/>
      <c r="AG24" s="383"/>
      <c r="AH24" s="383"/>
      <c r="AI24" s="383"/>
      <c r="AJ24" s="383"/>
      <c r="AK24" s="383"/>
      <c r="AL24" s="383"/>
      <c r="AM24" s="383"/>
      <c r="AN24" s="383"/>
      <c r="AO24" s="383"/>
      <c r="AP24" s="383"/>
      <c r="AQ24" s="383"/>
      <c r="AR24" s="383"/>
      <c r="AS24" s="383"/>
      <c r="AT24" s="383"/>
    </row>
    <row r="25" spans="1:46">
      <c r="A25" s="30" t="s">
        <v>17</v>
      </c>
      <c r="B25" s="458">
        <f>SUM(B20:B24)</f>
        <v>0</v>
      </c>
      <c r="C25" s="458">
        <f t="shared" ref="C25:P25" si="3">SUM(C20:C24)</f>
        <v>0</v>
      </c>
      <c r="D25" s="458">
        <f t="shared" si="3"/>
        <v>0</v>
      </c>
      <c r="E25" s="458">
        <f t="shared" si="3"/>
        <v>0</v>
      </c>
      <c r="F25" s="458">
        <f t="shared" si="3"/>
        <v>0</v>
      </c>
      <c r="G25" s="458">
        <f t="shared" si="3"/>
        <v>0</v>
      </c>
      <c r="H25" s="458">
        <f t="shared" si="3"/>
        <v>0</v>
      </c>
      <c r="I25" s="458">
        <f t="shared" si="3"/>
        <v>0</v>
      </c>
      <c r="J25" s="458">
        <f t="shared" si="3"/>
        <v>0</v>
      </c>
      <c r="K25" s="458">
        <f t="shared" si="3"/>
        <v>0</v>
      </c>
      <c r="L25" s="458">
        <f t="shared" si="3"/>
        <v>0</v>
      </c>
      <c r="M25" s="458">
        <f t="shared" si="3"/>
        <v>0</v>
      </c>
      <c r="N25" s="458">
        <f t="shared" si="3"/>
        <v>0</v>
      </c>
      <c r="O25" s="458">
        <f t="shared" si="3"/>
        <v>0</v>
      </c>
      <c r="P25" s="458">
        <f t="shared" si="3"/>
        <v>0</v>
      </c>
      <c r="Q25" s="446"/>
      <c r="R25" s="446"/>
      <c r="S25" s="446"/>
      <c r="T25" s="446"/>
      <c r="U25" s="446"/>
      <c r="X25" s="69"/>
      <c r="Y25" s="383"/>
      <c r="Z25" s="446"/>
      <c r="AA25" s="446"/>
      <c r="AB25" s="383"/>
      <c r="AC25" s="383"/>
      <c r="AD25" s="383"/>
      <c r="AE25" s="383"/>
      <c r="AF25" s="383"/>
      <c r="AG25" s="383"/>
      <c r="AH25" s="383"/>
      <c r="AI25" s="383"/>
      <c r="AJ25" s="383"/>
      <c r="AK25" s="383"/>
      <c r="AL25" s="383"/>
      <c r="AM25" s="383"/>
      <c r="AN25" s="383"/>
      <c r="AO25" s="383"/>
      <c r="AP25" s="383"/>
      <c r="AQ25" s="383"/>
      <c r="AR25" s="383"/>
      <c r="AS25" s="383"/>
      <c r="AT25" s="383"/>
    </row>
    <row r="26" spans="1:46">
      <c r="A26" s="27" t="s">
        <v>268</v>
      </c>
      <c r="B26" s="457">
        <f>((B20+B21)*$B$7)</f>
        <v>0</v>
      </c>
      <c r="C26" s="457">
        <f t="shared" ref="C26:P26" si="4">((C20+C21)*$B$8)</f>
        <v>0</v>
      </c>
      <c r="D26" s="457">
        <f t="shared" si="4"/>
        <v>0</v>
      </c>
      <c r="E26" s="457">
        <f t="shared" si="4"/>
        <v>0</v>
      </c>
      <c r="F26" s="457">
        <f t="shared" si="4"/>
        <v>0</v>
      </c>
      <c r="G26" s="457">
        <f t="shared" si="4"/>
        <v>0</v>
      </c>
      <c r="H26" s="457">
        <f t="shared" si="4"/>
        <v>0</v>
      </c>
      <c r="I26" s="457">
        <f t="shared" si="4"/>
        <v>0</v>
      </c>
      <c r="J26" s="457">
        <f t="shared" si="4"/>
        <v>0</v>
      </c>
      <c r="K26" s="457">
        <f t="shared" si="4"/>
        <v>0</v>
      </c>
      <c r="L26" s="457">
        <f t="shared" si="4"/>
        <v>0</v>
      </c>
      <c r="M26" s="457">
        <f t="shared" si="4"/>
        <v>0</v>
      </c>
      <c r="N26" s="457">
        <f t="shared" si="4"/>
        <v>0</v>
      </c>
      <c r="O26" s="457">
        <f t="shared" si="4"/>
        <v>0</v>
      </c>
      <c r="P26" s="457">
        <f t="shared" si="4"/>
        <v>0</v>
      </c>
      <c r="Q26" s="446"/>
      <c r="R26" s="446"/>
      <c r="S26" s="446"/>
      <c r="T26" s="446"/>
      <c r="U26" s="446"/>
      <c r="X26" s="69"/>
      <c r="Y26" s="383"/>
      <c r="Z26" s="446"/>
      <c r="AA26" s="446"/>
      <c r="AB26" s="383"/>
      <c r="AC26" s="383"/>
      <c r="AD26" s="383"/>
      <c r="AE26" s="383"/>
      <c r="AF26" s="383"/>
      <c r="AG26" s="383"/>
      <c r="AH26" s="383"/>
      <c r="AI26" s="383"/>
      <c r="AJ26" s="383"/>
      <c r="AK26" s="383"/>
      <c r="AL26" s="383"/>
      <c r="AM26" s="383"/>
      <c r="AN26" s="383"/>
      <c r="AO26" s="383"/>
      <c r="AP26" s="383"/>
      <c r="AQ26" s="383"/>
      <c r="AR26" s="383"/>
      <c r="AS26" s="383"/>
      <c r="AT26" s="383"/>
    </row>
    <row r="27" spans="1:46" ht="15.75">
      <c r="A27" s="31" t="s">
        <v>148</v>
      </c>
      <c r="B27" s="460">
        <f t="shared" ref="B27:P27" si="5">(B25-B26)</f>
        <v>0</v>
      </c>
      <c r="C27" s="460">
        <f t="shared" si="5"/>
        <v>0</v>
      </c>
      <c r="D27" s="460">
        <f t="shared" si="5"/>
        <v>0</v>
      </c>
      <c r="E27" s="460">
        <f t="shared" si="5"/>
        <v>0</v>
      </c>
      <c r="F27" s="460">
        <f t="shared" si="5"/>
        <v>0</v>
      </c>
      <c r="G27" s="460">
        <f t="shared" si="5"/>
        <v>0</v>
      </c>
      <c r="H27" s="460">
        <f t="shared" si="5"/>
        <v>0</v>
      </c>
      <c r="I27" s="460">
        <f t="shared" si="5"/>
        <v>0</v>
      </c>
      <c r="J27" s="461">
        <f t="shared" si="5"/>
        <v>0</v>
      </c>
      <c r="K27" s="460">
        <f t="shared" si="5"/>
        <v>0</v>
      </c>
      <c r="L27" s="461">
        <f t="shared" si="5"/>
        <v>0</v>
      </c>
      <c r="M27" s="460">
        <f t="shared" si="5"/>
        <v>0</v>
      </c>
      <c r="N27" s="460">
        <f t="shared" si="5"/>
        <v>0</v>
      </c>
      <c r="O27" s="460">
        <f t="shared" si="5"/>
        <v>0</v>
      </c>
      <c r="P27" s="460">
        <f t="shared" si="5"/>
        <v>0</v>
      </c>
      <c r="Q27" s="446"/>
      <c r="R27" s="446"/>
      <c r="S27" s="446"/>
      <c r="T27" s="446"/>
      <c r="U27" s="446"/>
      <c r="X27" s="383"/>
      <c r="Y27" s="383"/>
      <c r="Z27" s="446"/>
      <c r="AA27" s="446"/>
      <c r="AB27" s="383"/>
      <c r="AC27" s="383"/>
      <c r="AD27" s="383"/>
      <c r="AE27" s="383"/>
      <c r="AF27" s="383"/>
      <c r="AG27" s="383"/>
      <c r="AH27" s="383"/>
      <c r="AI27" s="383"/>
      <c r="AJ27" s="383"/>
      <c r="AK27" s="383"/>
      <c r="AL27" s="383"/>
      <c r="AM27" s="383"/>
      <c r="AN27" s="383"/>
      <c r="AO27" s="383"/>
      <c r="AP27" s="383"/>
      <c r="AQ27" s="383"/>
      <c r="AR27" s="383"/>
      <c r="AS27" s="383"/>
      <c r="AT27" s="383"/>
    </row>
    <row r="28" spans="1:46">
      <c r="A28" s="32"/>
      <c r="B28" s="33"/>
      <c r="C28" s="33"/>
      <c r="D28" s="33"/>
      <c r="E28" s="33"/>
      <c r="F28" s="33"/>
      <c r="G28" s="33"/>
      <c r="H28" s="33"/>
      <c r="I28" s="33"/>
      <c r="J28" s="34"/>
      <c r="K28" s="35"/>
      <c r="L28" s="36"/>
      <c r="M28" s="36"/>
      <c r="N28" s="36"/>
      <c r="O28" s="36"/>
      <c r="P28" s="37"/>
      <c r="Q28" s="446"/>
      <c r="R28" s="446"/>
      <c r="S28" s="446"/>
      <c r="T28" s="446"/>
      <c r="U28" s="446"/>
      <c r="X28" s="383"/>
      <c r="Y28" s="383"/>
      <c r="Z28" s="446"/>
      <c r="AA28" s="446"/>
      <c r="AB28" s="383"/>
      <c r="AC28" s="383"/>
      <c r="AD28" s="383"/>
      <c r="AE28" s="383"/>
      <c r="AF28" s="383"/>
      <c r="AG28" s="383"/>
      <c r="AH28" s="383"/>
      <c r="AI28" s="383"/>
      <c r="AJ28" s="383"/>
      <c r="AK28" s="383"/>
      <c r="AL28" s="383"/>
      <c r="AM28" s="383"/>
      <c r="AN28" s="383"/>
      <c r="AO28" s="383"/>
      <c r="AP28" s="383"/>
      <c r="AQ28" s="383"/>
      <c r="AR28" s="383"/>
      <c r="AS28" s="383"/>
      <c r="AT28" s="383"/>
    </row>
    <row r="29" spans="1:46" ht="15.75">
      <c r="A29" s="24" t="s">
        <v>18</v>
      </c>
      <c r="B29" s="38"/>
      <c r="C29" s="39"/>
      <c r="D29" s="39"/>
      <c r="E29" s="39"/>
      <c r="F29" s="39"/>
      <c r="G29" s="39"/>
      <c r="H29" s="39"/>
      <c r="I29" s="39"/>
      <c r="J29" s="38"/>
      <c r="K29" s="40"/>
      <c r="L29" s="41"/>
      <c r="M29" s="41"/>
      <c r="N29" s="41"/>
      <c r="O29" s="41"/>
      <c r="P29" s="42"/>
      <c r="Q29" s="383"/>
      <c r="R29" s="383"/>
      <c r="S29" s="383"/>
      <c r="T29" s="383"/>
      <c r="U29" s="383"/>
      <c r="X29" s="443"/>
      <c r="Y29" s="383"/>
      <c r="Z29" s="383"/>
      <c r="AA29" s="383"/>
      <c r="AB29" s="383"/>
      <c r="AC29" s="383"/>
      <c r="AD29" s="383"/>
      <c r="AE29" s="383"/>
      <c r="AF29" s="383"/>
      <c r="AG29" s="383"/>
      <c r="AH29" s="383"/>
      <c r="AI29" s="383"/>
      <c r="AJ29" s="383"/>
      <c r="AK29" s="383"/>
      <c r="AL29" s="383"/>
      <c r="AM29" s="383"/>
      <c r="AN29" s="383"/>
      <c r="AO29" s="383"/>
      <c r="AP29" s="383"/>
      <c r="AQ29" s="383"/>
      <c r="AR29" s="383"/>
      <c r="AS29" s="383"/>
      <c r="AT29" s="383"/>
    </row>
    <row r="30" spans="1:46">
      <c r="A30" s="27" t="s">
        <v>23</v>
      </c>
      <c r="B30" s="459"/>
      <c r="C30" s="458">
        <f t="shared" ref="C30:P30" si="6">(B30*$B$10)+B30</f>
        <v>0</v>
      </c>
      <c r="D30" s="458">
        <f t="shared" si="6"/>
        <v>0</v>
      </c>
      <c r="E30" s="458">
        <f t="shared" si="6"/>
        <v>0</v>
      </c>
      <c r="F30" s="458">
        <f t="shared" si="6"/>
        <v>0</v>
      </c>
      <c r="G30" s="458">
        <f t="shared" si="6"/>
        <v>0</v>
      </c>
      <c r="H30" s="458">
        <f t="shared" si="6"/>
        <v>0</v>
      </c>
      <c r="I30" s="458">
        <f t="shared" ref="I30:I47" si="7">(H30*$B$10)+H30</f>
        <v>0</v>
      </c>
      <c r="J30" s="458">
        <f t="shared" si="6"/>
        <v>0</v>
      </c>
      <c r="K30" s="458">
        <f t="shared" si="6"/>
        <v>0</v>
      </c>
      <c r="L30" s="458">
        <f t="shared" si="6"/>
        <v>0</v>
      </c>
      <c r="M30" s="458">
        <f t="shared" si="6"/>
        <v>0</v>
      </c>
      <c r="N30" s="458">
        <f t="shared" si="6"/>
        <v>0</v>
      </c>
      <c r="O30" s="458">
        <f t="shared" si="6"/>
        <v>0</v>
      </c>
      <c r="P30" s="458">
        <f t="shared" si="6"/>
        <v>0</v>
      </c>
      <c r="Q30" s="446"/>
      <c r="R30" s="446"/>
      <c r="S30" s="446"/>
      <c r="T30" s="446"/>
      <c r="U30" s="446"/>
      <c r="X30" s="69"/>
      <c r="Y30" s="69"/>
      <c r="Z30" s="383"/>
      <c r="AA30" s="383"/>
      <c r="AB30" s="383"/>
      <c r="AC30" s="383"/>
      <c r="AD30" s="383"/>
      <c r="AE30" s="383"/>
      <c r="AF30" s="383"/>
      <c r="AG30" s="383"/>
      <c r="AH30" s="383"/>
      <c r="AI30" s="383"/>
      <c r="AJ30" s="383"/>
      <c r="AK30" s="383"/>
      <c r="AL30" s="383"/>
      <c r="AM30" s="383"/>
      <c r="AN30" s="383"/>
      <c r="AO30" s="383"/>
      <c r="AP30" s="383"/>
      <c r="AQ30" s="383"/>
      <c r="AR30" s="383"/>
      <c r="AS30" s="383"/>
      <c r="AT30" s="383"/>
    </row>
    <row r="31" spans="1:46">
      <c r="A31" s="27" t="s">
        <v>64</v>
      </c>
      <c r="B31" s="459"/>
      <c r="C31" s="458">
        <f t="shared" ref="C31:P31" si="8">(B31*$B$10)+B31</f>
        <v>0</v>
      </c>
      <c r="D31" s="458">
        <f t="shared" si="8"/>
        <v>0</v>
      </c>
      <c r="E31" s="458">
        <f t="shared" si="8"/>
        <v>0</v>
      </c>
      <c r="F31" s="458">
        <f t="shared" si="8"/>
        <v>0</v>
      </c>
      <c r="G31" s="458">
        <f t="shared" si="8"/>
        <v>0</v>
      </c>
      <c r="H31" s="458">
        <f t="shared" si="8"/>
        <v>0</v>
      </c>
      <c r="I31" s="458">
        <f t="shared" si="7"/>
        <v>0</v>
      </c>
      <c r="J31" s="458">
        <f t="shared" si="8"/>
        <v>0</v>
      </c>
      <c r="K31" s="458">
        <f t="shared" si="8"/>
        <v>0</v>
      </c>
      <c r="L31" s="458">
        <f t="shared" si="8"/>
        <v>0</v>
      </c>
      <c r="M31" s="458">
        <f t="shared" si="8"/>
        <v>0</v>
      </c>
      <c r="N31" s="458">
        <f t="shared" si="8"/>
        <v>0</v>
      </c>
      <c r="O31" s="458">
        <f t="shared" si="8"/>
        <v>0</v>
      </c>
      <c r="P31" s="458">
        <f t="shared" si="8"/>
        <v>0</v>
      </c>
      <c r="Q31" s="446"/>
      <c r="R31" s="446"/>
      <c r="S31" s="446"/>
      <c r="T31" s="446"/>
      <c r="U31" s="446"/>
      <c r="X31" s="383"/>
      <c r="Y31" s="446"/>
      <c r="Z31" s="383"/>
      <c r="AA31" s="383"/>
      <c r="AB31" s="383"/>
      <c r="AC31" s="383"/>
      <c r="AD31" s="383"/>
      <c r="AE31" s="383"/>
      <c r="AF31" s="383"/>
      <c r="AG31" s="383"/>
      <c r="AH31" s="383"/>
      <c r="AI31" s="383"/>
      <c r="AJ31" s="383"/>
      <c r="AK31" s="383"/>
      <c r="AL31" s="383"/>
      <c r="AM31" s="383"/>
      <c r="AN31" s="383"/>
      <c r="AO31" s="383"/>
      <c r="AP31" s="383"/>
      <c r="AQ31" s="383"/>
      <c r="AR31" s="383"/>
      <c r="AS31" s="383"/>
      <c r="AT31" s="383"/>
    </row>
    <row r="32" spans="1:46">
      <c r="A32" s="27" t="s">
        <v>88</v>
      </c>
      <c r="B32" s="459"/>
      <c r="C32" s="458">
        <f t="shared" ref="C32:P32" si="9">(B32*$B$10)+B32</f>
        <v>0</v>
      </c>
      <c r="D32" s="458">
        <f t="shared" si="9"/>
        <v>0</v>
      </c>
      <c r="E32" s="458">
        <f t="shared" si="9"/>
        <v>0</v>
      </c>
      <c r="F32" s="458">
        <f t="shared" si="9"/>
        <v>0</v>
      </c>
      <c r="G32" s="458">
        <f t="shared" si="9"/>
        <v>0</v>
      </c>
      <c r="H32" s="458">
        <f t="shared" si="9"/>
        <v>0</v>
      </c>
      <c r="I32" s="458">
        <f t="shared" si="7"/>
        <v>0</v>
      </c>
      <c r="J32" s="458">
        <f t="shared" si="9"/>
        <v>0</v>
      </c>
      <c r="K32" s="458">
        <f t="shared" si="9"/>
        <v>0</v>
      </c>
      <c r="L32" s="458">
        <f t="shared" si="9"/>
        <v>0</v>
      </c>
      <c r="M32" s="458">
        <f t="shared" si="9"/>
        <v>0</v>
      </c>
      <c r="N32" s="458">
        <f t="shared" si="9"/>
        <v>0</v>
      </c>
      <c r="O32" s="458">
        <f t="shared" si="9"/>
        <v>0</v>
      </c>
      <c r="P32" s="458">
        <f t="shared" si="9"/>
        <v>0</v>
      </c>
      <c r="Q32" s="446"/>
      <c r="R32" s="446"/>
      <c r="S32" s="446"/>
      <c r="T32" s="446"/>
      <c r="U32" s="446"/>
      <c r="X32" s="383"/>
      <c r="Y32" s="446"/>
      <c r="Z32" s="383"/>
      <c r="AA32" s="383"/>
      <c r="AB32" s="383"/>
      <c r="AC32" s="383"/>
      <c r="AD32" s="383"/>
      <c r="AE32" s="383"/>
      <c r="AF32" s="383"/>
      <c r="AG32" s="383"/>
      <c r="AH32" s="383"/>
      <c r="AI32" s="383"/>
      <c r="AJ32" s="383"/>
      <c r="AK32" s="383"/>
      <c r="AL32" s="383"/>
      <c r="AM32" s="383"/>
      <c r="AN32" s="383"/>
      <c r="AO32" s="383"/>
      <c r="AP32" s="383"/>
      <c r="AQ32" s="383"/>
      <c r="AR32" s="383"/>
      <c r="AS32" s="383"/>
      <c r="AT32" s="383"/>
    </row>
    <row r="33" spans="1:46">
      <c r="A33" s="27" t="s">
        <v>74</v>
      </c>
      <c r="B33" s="459"/>
      <c r="C33" s="458">
        <f t="shared" ref="C33:P33" si="10">(B33*$B$10)+B33</f>
        <v>0</v>
      </c>
      <c r="D33" s="458">
        <f t="shared" si="10"/>
        <v>0</v>
      </c>
      <c r="E33" s="458">
        <f t="shared" si="10"/>
        <v>0</v>
      </c>
      <c r="F33" s="458">
        <f t="shared" si="10"/>
        <v>0</v>
      </c>
      <c r="G33" s="458">
        <f t="shared" si="10"/>
        <v>0</v>
      </c>
      <c r="H33" s="458">
        <f t="shared" si="10"/>
        <v>0</v>
      </c>
      <c r="I33" s="458">
        <f t="shared" si="7"/>
        <v>0</v>
      </c>
      <c r="J33" s="458">
        <f t="shared" si="10"/>
        <v>0</v>
      </c>
      <c r="K33" s="458">
        <f t="shared" si="10"/>
        <v>0</v>
      </c>
      <c r="L33" s="458">
        <f t="shared" si="10"/>
        <v>0</v>
      </c>
      <c r="M33" s="458">
        <f t="shared" si="10"/>
        <v>0</v>
      </c>
      <c r="N33" s="458">
        <f t="shared" si="10"/>
        <v>0</v>
      </c>
      <c r="O33" s="458">
        <f t="shared" si="10"/>
        <v>0</v>
      </c>
      <c r="P33" s="458">
        <f t="shared" si="10"/>
        <v>0</v>
      </c>
      <c r="Q33" s="446"/>
      <c r="R33" s="446"/>
      <c r="S33" s="446"/>
      <c r="T33" s="446"/>
      <c r="U33" s="446"/>
      <c r="X33" s="383"/>
      <c r="Y33" s="446"/>
      <c r="Z33" s="383"/>
      <c r="AA33" s="383"/>
      <c r="AB33" s="383"/>
      <c r="AC33" s="383"/>
      <c r="AD33" s="383"/>
      <c r="AE33" s="383"/>
      <c r="AF33" s="383"/>
      <c r="AG33" s="383"/>
      <c r="AH33" s="383"/>
      <c r="AI33" s="383"/>
      <c r="AJ33" s="383"/>
      <c r="AK33" s="383"/>
      <c r="AL33" s="383"/>
      <c r="AM33" s="383"/>
      <c r="AN33" s="383"/>
      <c r="AO33" s="383"/>
      <c r="AP33" s="383"/>
      <c r="AQ33" s="383"/>
      <c r="AR33" s="383"/>
      <c r="AS33" s="383"/>
      <c r="AT33" s="383"/>
    </row>
    <row r="34" spans="1:46">
      <c r="A34" s="27" t="s">
        <v>65</v>
      </c>
      <c r="B34" s="459"/>
      <c r="C34" s="458">
        <f t="shared" ref="C34:P34" si="11">(B34*$B$10)+B34</f>
        <v>0</v>
      </c>
      <c r="D34" s="458">
        <f t="shared" si="11"/>
        <v>0</v>
      </c>
      <c r="E34" s="458">
        <f t="shared" si="11"/>
        <v>0</v>
      </c>
      <c r="F34" s="458">
        <f t="shared" si="11"/>
        <v>0</v>
      </c>
      <c r="G34" s="458">
        <f t="shared" si="11"/>
        <v>0</v>
      </c>
      <c r="H34" s="458">
        <f t="shared" si="11"/>
        <v>0</v>
      </c>
      <c r="I34" s="458">
        <f t="shared" si="7"/>
        <v>0</v>
      </c>
      <c r="J34" s="458">
        <f t="shared" si="11"/>
        <v>0</v>
      </c>
      <c r="K34" s="458">
        <f t="shared" si="11"/>
        <v>0</v>
      </c>
      <c r="L34" s="458">
        <f t="shared" si="11"/>
        <v>0</v>
      </c>
      <c r="M34" s="458">
        <f t="shared" si="11"/>
        <v>0</v>
      </c>
      <c r="N34" s="458">
        <f t="shared" si="11"/>
        <v>0</v>
      </c>
      <c r="O34" s="458">
        <f t="shared" si="11"/>
        <v>0</v>
      </c>
      <c r="P34" s="458">
        <f t="shared" si="11"/>
        <v>0</v>
      </c>
      <c r="Q34" s="446"/>
      <c r="R34" s="446"/>
      <c r="S34" s="446"/>
      <c r="T34" s="446"/>
      <c r="U34" s="446"/>
      <c r="X34" s="383"/>
      <c r="Y34" s="446"/>
      <c r="Z34" s="383"/>
      <c r="AA34" s="383"/>
      <c r="AB34" s="383"/>
      <c r="AC34" s="383"/>
      <c r="AD34" s="383"/>
      <c r="AE34" s="383"/>
      <c r="AF34" s="383"/>
      <c r="AG34" s="383"/>
      <c r="AH34" s="383"/>
      <c r="AI34" s="383"/>
      <c r="AJ34" s="383"/>
      <c r="AK34" s="383"/>
      <c r="AL34" s="383"/>
      <c r="AM34" s="383"/>
      <c r="AN34" s="383"/>
      <c r="AO34" s="383"/>
      <c r="AP34" s="383"/>
      <c r="AQ34" s="383"/>
      <c r="AR34" s="383"/>
      <c r="AS34" s="383"/>
      <c r="AT34" s="383"/>
    </row>
    <row r="35" spans="1:46">
      <c r="A35" s="27" t="s">
        <v>66</v>
      </c>
      <c r="B35" s="459"/>
      <c r="C35" s="458">
        <f t="shared" ref="C35:P35" si="12">(B35*$B$10)+B35</f>
        <v>0</v>
      </c>
      <c r="D35" s="458">
        <f t="shared" si="12"/>
        <v>0</v>
      </c>
      <c r="E35" s="458">
        <f t="shared" si="12"/>
        <v>0</v>
      </c>
      <c r="F35" s="458">
        <f t="shared" si="12"/>
        <v>0</v>
      </c>
      <c r="G35" s="458">
        <f t="shared" si="12"/>
        <v>0</v>
      </c>
      <c r="H35" s="458">
        <f t="shared" si="12"/>
        <v>0</v>
      </c>
      <c r="I35" s="458">
        <f t="shared" si="7"/>
        <v>0</v>
      </c>
      <c r="J35" s="458">
        <f t="shared" si="12"/>
        <v>0</v>
      </c>
      <c r="K35" s="458">
        <f t="shared" si="12"/>
        <v>0</v>
      </c>
      <c r="L35" s="458">
        <f t="shared" si="12"/>
        <v>0</v>
      </c>
      <c r="M35" s="458">
        <f t="shared" si="12"/>
        <v>0</v>
      </c>
      <c r="N35" s="458">
        <f t="shared" si="12"/>
        <v>0</v>
      </c>
      <c r="O35" s="458">
        <f t="shared" si="12"/>
        <v>0</v>
      </c>
      <c r="P35" s="458">
        <f t="shared" si="12"/>
        <v>0</v>
      </c>
      <c r="Q35" s="446"/>
      <c r="R35" s="446"/>
      <c r="S35" s="446"/>
      <c r="T35" s="446"/>
      <c r="U35" s="446"/>
      <c r="X35" s="383"/>
      <c r="Y35" s="446"/>
      <c r="Z35" s="383"/>
      <c r="AA35" s="383"/>
      <c r="AB35" s="383"/>
      <c r="AC35" s="383"/>
      <c r="AD35" s="383"/>
      <c r="AE35" s="383"/>
      <c r="AF35" s="383"/>
      <c r="AG35" s="383"/>
      <c r="AH35" s="383"/>
      <c r="AI35" s="383"/>
      <c r="AJ35" s="383"/>
      <c r="AK35" s="383"/>
      <c r="AL35" s="383"/>
      <c r="AM35" s="383"/>
      <c r="AN35" s="383"/>
      <c r="AO35" s="383"/>
      <c r="AP35" s="383"/>
      <c r="AQ35" s="383"/>
      <c r="AR35" s="383"/>
      <c r="AS35" s="383"/>
      <c r="AT35" s="383"/>
    </row>
    <row r="36" spans="1:46">
      <c r="A36" s="27" t="s">
        <v>67</v>
      </c>
      <c r="B36" s="459"/>
      <c r="C36" s="458">
        <f t="shared" ref="C36:P36" si="13">(B36*$B$10)+B36</f>
        <v>0</v>
      </c>
      <c r="D36" s="458">
        <f t="shared" si="13"/>
        <v>0</v>
      </c>
      <c r="E36" s="458">
        <f t="shared" si="13"/>
        <v>0</v>
      </c>
      <c r="F36" s="458">
        <f t="shared" si="13"/>
        <v>0</v>
      </c>
      <c r="G36" s="458">
        <f t="shared" si="13"/>
        <v>0</v>
      </c>
      <c r="H36" s="458">
        <f t="shared" si="13"/>
        <v>0</v>
      </c>
      <c r="I36" s="458">
        <f t="shared" si="7"/>
        <v>0</v>
      </c>
      <c r="J36" s="458">
        <f t="shared" si="13"/>
        <v>0</v>
      </c>
      <c r="K36" s="458">
        <f t="shared" si="13"/>
        <v>0</v>
      </c>
      <c r="L36" s="458">
        <f t="shared" si="13"/>
        <v>0</v>
      </c>
      <c r="M36" s="458">
        <f t="shared" si="13"/>
        <v>0</v>
      </c>
      <c r="N36" s="458">
        <f t="shared" si="13"/>
        <v>0</v>
      </c>
      <c r="O36" s="458">
        <f t="shared" si="13"/>
        <v>0</v>
      </c>
      <c r="P36" s="458">
        <f t="shared" si="13"/>
        <v>0</v>
      </c>
      <c r="Q36" s="446"/>
      <c r="R36" s="446"/>
      <c r="S36" s="446"/>
      <c r="T36" s="446"/>
      <c r="U36" s="446"/>
      <c r="X36" s="383"/>
      <c r="Y36" s="446"/>
      <c r="Z36" s="383"/>
      <c r="AA36" s="383"/>
      <c r="AB36" s="383"/>
      <c r="AC36" s="383"/>
      <c r="AD36" s="383"/>
      <c r="AE36" s="383"/>
      <c r="AF36" s="383"/>
      <c r="AG36" s="383"/>
      <c r="AH36" s="383"/>
      <c r="AI36" s="383"/>
      <c r="AJ36" s="383"/>
      <c r="AK36" s="383"/>
      <c r="AL36" s="383"/>
      <c r="AM36" s="383"/>
      <c r="AN36" s="383"/>
      <c r="AO36" s="383"/>
      <c r="AP36" s="383"/>
      <c r="AQ36" s="383"/>
      <c r="AR36" s="383"/>
      <c r="AS36" s="383"/>
      <c r="AT36" s="383"/>
    </row>
    <row r="37" spans="1:46">
      <c r="A37" s="27" t="s">
        <v>68</v>
      </c>
      <c r="B37" s="459"/>
      <c r="C37" s="458">
        <f t="shared" ref="C37:P37" si="14">(B37*$B$10)+B37</f>
        <v>0</v>
      </c>
      <c r="D37" s="458">
        <f t="shared" si="14"/>
        <v>0</v>
      </c>
      <c r="E37" s="458">
        <f t="shared" si="14"/>
        <v>0</v>
      </c>
      <c r="F37" s="458">
        <f t="shared" si="14"/>
        <v>0</v>
      </c>
      <c r="G37" s="458">
        <f t="shared" si="14"/>
        <v>0</v>
      </c>
      <c r="H37" s="458">
        <f t="shared" si="14"/>
        <v>0</v>
      </c>
      <c r="I37" s="458">
        <f t="shared" si="7"/>
        <v>0</v>
      </c>
      <c r="J37" s="458">
        <f t="shared" si="14"/>
        <v>0</v>
      </c>
      <c r="K37" s="458">
        <f t="shared" si="14"/>
        <v>0</v>
      </c>
      <c r="L37" s="458">
        <f t="shared" si="14"/>
        <v>0</v>
      </c>
      <c r="M37" s="458">
        <f t="shared" si="14"/>
        <v>0</v>
      </c>
      <c r="N37" s="458">
        <f t="shared" si="14"/>
        <v>0</v>
      </c>
      <c r="O37" s="458">
        <f t="shared" si="14"/>
        <v>0</v>
      </c>
      <c r="P37" s="458">
        <f t="shared" si="14"/>
        <v>0</v>
      </c>
      <c r="Q37" s="446"/>
      <c r="R37" s="446"/>
      <c r="S37" s="446"/>
      <c r="T37" s="446"/>
      <c r="U37" s="446"/>
      <c r="X37" s="383"/>
      <c r="Y37" s="446"/>
      <c r="Z37" s="383"/>
      <c r="AA37" s="383"/>
      <c r="AB37" s="383"/>
      <c r="AC37" s="383"/>
      <c r="AD37" s="383"/>
      <c r="AE37" s="383"/>
      <c r="AF37" s="383"/>
      <c r="AG37" s="383"/>
      <c r="AH37" s="383"/>
      <c r="AI37" s="383"/>
      <c r="AJ37" s="383"/>
      <c r="AK37" s="383"/>
      <c r="AL37" s="383"/>
      <c r="AM37" s="383"/>
      <c r="AN37" s="383"/>
      <c r="AO37" s="383"/>
      <c r="AP37" s="383"/>
      <c r="AQ37" s="383"/>
      <c r="AR37" s="383"/>
      <c r="AS37" s="383"/>
      <c r="AT37" s="383"/>
    </row>
    <row r="38" spans="1:46">
      <c r="A38" s="27" t="s">
        <v>69</v>
      </c>
      <c r="B38" s="459"/>
      <c r="C38" s="458">
        <f t="shared" ref="C38:P38" si="15">(B38*$B$10)+B38</f>
        <v>0</v>
      </c>
      <c r="D38" s="458">
        <f t="shared" si="15"/>
        <v>0</v>
      </c>
      <c r="E38" s="458">
        <f t="shared" si="15"/>
        <v>0</v>
      </c>
      <c r="F38" s="458">
        <f t="shared" si="15"/>
        <v>0</v>
      </c>
      <c r="G38" s="458">
        <f t="shared" si="15"/>
        <v>0</v>
      </c>
      <c r="H38" s="458">
        <f t="shared" si="15"/>
        <v>0</v>
      </c>
      <c r="I38" s="458">
        <f t="shared" si="7"/>
        <v>0</v>
      </c>
      <c r="J38" s="458">
        <f t="shared" si="15"/>
        <v>0</v>
      </c>
      <c r="K38" s="458">
        <f t="shared" si="15"/>
        <v>0</v>
      </c>
      <c r="L38" s="458">
        <f t="shared" si="15"/>
        <v>0</v>
      </c>
      <c r="M38" s="458">
        <f t="shared" si="15"/>
        <v>0</v>
      </c>
      <c r="N38" s="458">
        <f t="shared" si="15"/>
        <v>0</v>
      </c>
      <c r="O38" s="458">
        <f t="shared" si="15"/>
        <v>0</v>
      </c>
      <c r="P38" s="458">
        <f t="shared" si="15"/>
        <v>0</v>
      </c>
      <c r="Q38" s="446"/>
      <c r="R38" s="446"/>
      <c r="S38" s="446"/>
      <c r="T38" s="446"/>
      <c r="U38" s="446"/>
      <c r="X38" s="383"/>
      <c r="Y38" s="383"/>
      <c r="Z38" s="383"/>
      <c r="AA38" s="383"/>
      <c r="AB38" s="383"/>
      <c r="AC38" s="383"/>
      <c r="AD38" s="383"/>
      <c r="AE38" s="383"/>
      <c r="AF38" s="383"/>
      <c r="AG38" s="383"/>
      <c r="AH38" s="383"/>
      <c r="AI38" s="383"/>
      <c r="AJ38" s="383"/>
      <c r="AK38" s="383"/>
      <c r="AL38" s="383"/>
      <c r="AM38" s="383"/>
      <c r="AN38" s="383"/>
      <c r="AO38" s="383"/>
      <c r="AP38" s="383"/>
      <c r="AQ38" s="383"/>
      <c r="AR38" s="383"/>
      <c r="AS38" s="383"/>
      <c r="AT38" s="383"/>
    </row>
    <row r="39" spans="1:46">
      <c r="A39" s="27" t="s">
        <v>70</v>
      </c>
      <c r="B39" s="459"/>
      <c r="C39" s="458">
        <f t="shared" ref="C39:P39" si="16">(B39*$B$10)+B39</f>
        <v>0</v>
      </c>
      <c r="D39" s="458">
        <f t="shared" si="16"/>
        <v>0</v>
      </c>
      <c r="E39" s="458">
        <f t="shared" si="16"/>
        <v>0</v>
      </c>
      <c r="F39" s="458">
        <f t="shared" si="16"/>
        <v>0</v>
      </c>
      <c r="G39" s="458">
        <f t="shared" si="16"/>
        <v>0</v>
      </c>
      <c r="H39" s="458">
        <f t="shared" si="16"/>
        <v>0</v>
      </c>
      <c r="I39" s="458">
        <f t="shared" si="7"/>
        <v>0</v>
      </c>
      <c r="J39" s="458">
        <f t="shared" si="16"/>
        <v>0</v>
      </c>
      <c r="K39" s="458">
        <f t="shared" si="16"/>
        <v>0</v>
      </c>
      <c r="L39" s="458">
        <f t="shared" si="16"/>
        <v>0</v>
      </c>
      <c r="M39" s="458">
        <f t="shared" si="16"/>
        <v>0</v>
      </c>
      <c r="N39" s="458">
        <f t="shared" si="16"/>
        <v>0</v>
      </c>
      <c r="O39" s="458">
        <f t="shared" si="16"/>
        <v>0</v>
      </c>
      <c r="P39" s="458">
        <f t="shared" si="16"/>
        <v>0</v>
      </c>
      <c r="Q39" s="446"/>
      <c r="R39" s="446"/>
      <c r="S39" s="446"/>
      <c r="T39" s="446"/>
      <c r="U39" s="446"/>
      <c r="X39" s="383"/>
      <c r="Y39" s="383"/>
      <c r="Z39" s="383"/>
      <c r="AA39" s="383"/>
      <c r="AB39" s="383"/>
      <c r="AC39" s="383"/>
      <c r="AD39" s="383"/>
      <c r="AE39" s="383"/>
      <c r="AF39" s="383"/>
      <c r="AG39" s="383"/>
      <c r="AH39" s="383"/>
      <c r="AI39" s="383"/>
      <c r="AJ39" s="383"/>
      <c r="AK39" s="383"/>
      <c r="AL39" s="383"/>
      <c r="AM39" s="383"/>
      <c r="AN39" s="383"/>
      <c r="AO39" s="383"/>
      <c r="AP39" s="383"/>
      <c r="AQ39" s="383"/>
      <c r="AR39" s="383"/>
      <c r="AS39" s="383"/>
      <c r="AT39" s="383"/>
    </row>
    <row r="40" spans="1:46">
      <c r="A40" s="27" t="s">
        <v>71</v>
      </c>
      <c r="B40" s="459"/>
      <c r="C40" s="458">
        <f t="shared" ref="C40:P40" si="17">(B40*$B$10)+B40</f>
        <v>0</v>
      </c>
      <c r="D40" s="458">
        <f t="shared" si="17"/>
        <v>0</v>
      </c>
      <c r="E40" s="458">
        <f t="shared" si="17"/>
        <v>0</v>
      </c>
      <c r="F40" s="458">
        <f t="shared" si="17"/>
        <v>0</v>
      </c>
      <c r="G40" s="458">
        <f t="shared" si="17"/>
        <v>0</v>
      </c>
      <c r="H40" s="458">
        <f t="shared" si="17"/>
        <v>0</v>
      </c>
      <c r="I40" s="458">
        <f t="shared" si="7"/>
        <v>0</v>
      </c>
      <c r="J40" s="458">
        <f t="shared" si="17"/>
        <v>0</v>
      </c>
      <c r="K40" s="458">
        <f t="shared" si="17"/>
        <v>0</v>
      </c>
      <c r="L40" s="458">
        <f t="shared" si="17"/>
        <v>0</v>
      </c>
      <c r="M40" s="458">
        <f t="shared" si="17"/>
        <v>0</v>
      </c>
      <c r="N40" s="458">
        <f t="shared" si="17"/>
        <v>0</v>
      </c>
      <c r="O40" s="458">
        <f t="shared" si="17"/>
        <v>0</v>
      </c>
      <c r="P40" s="458">
        <f t="shared" si="17"/>
        <v>0</v>
      </c>
      <c r="Q40" s="446"/>
      <c r="R40" s="446"/>
      <c r="S40" s="446"/>
      <c r="T40" s="446"/>
      <c r="U40" s="446"/>
      <c r="X40" s="383"/>
      <c r="Y40" s="383"/>
      <c r="Z40" s="383"/>
      <c r="AA40" s="383"/>
      <c r="AB40" s="383"/>
      <c r="AC40" s="383"/>
      <c r="AD40" s="383"/>
      <c r="AE40" s="383"/>
      <c r="AF40" s="383"/>
      <c r="AG40" s="383"/>
      <c r="AH40" s="383"/>
      <c r="AI40" s="383"/>
      <c r="AJ40" s="383"/>
      <c r="AK40" s="383"/>
      <c r="AL40" s="383"/>
      <c r="AM40" s="383"/>
      <c r="AN40" s="383"/>
      <c r="AO40" s="383"/>
      <c r="AP40" s="383"/>
      <c r="AQ40" s="383"/>
      <c r="AR40" s="383"/>
      <c r="AS40" s="383"/>
      <c r="AT40" s="383"/>
    </row>
    <row r="41" spans="1:46">
      <c r="A41" s="27" t="s">
        <v>72</v>
      </c>
      <c r="B41" s="459"/>
      <c r="C41" s="458">
        <f t="shared" ref="C41:P41" si="18">(B41*$B$10)+B41</f>
        <v>0</v>
      </c>
      <c r="D41" s="458">
        <f t="shared" si="18"/>
        <v>0</v>
      </c>
      <c r="E41" s="458">
        <f t="shared" si="18"/>
        <v>0</v>
      </c>
      <c r="F41" s="458">
        <f t="shared" si="18"/>
        <v>0</v>
      </c>
      <c r="G41" s="458">
        <f t="shared" si="18"/>
        <v>0</v>
      </c>
      <c r="H41" s="458">
        <f t="shared" si="18"/>
        <v>0</v>
      </c>
      <c r="I41" s="458">
        <f t="shared" si="7"/>
        <v>0</v>
      </c>
      <c r="J41" s="458">
        <f t="shared" si="18"/>
        <v>0</v>
      </c>
      <c r="K41" s="458">
        <f t="shared" si="18"/>
        <v>0</v>
      </c>
      <c r="L41" s="458">
        <f t="shared" si="18"/>
        <v>0</v>
      </c>
      <c r="M41" s="458">
        <f t="shared" si="18"/>
        <v>0</v>
      </c>
      <c r="N41" s="458">
        <f t="shared" si="18"/>
        <v>0</v>
      </c>
      <c r="O41" s="458">
        <f t="shared" si="18"/>
        <v>0</v>
      </c>
      <c r="P41" s="458">
        <f t="shared" si="18"/>
        <v>0</v>
      </c>
      <c r="Q41" s="446"/>
      <c r="R41" s="446"/>
      <c r="S41" s="446"/>
      <c r="T41" s="446"/>
      <c r="U41" s="446"/>
      <c r="X41" s="383"/>
      <c r="Y41" s="383"/>
      <c r="Z41" s="383"/>
      <c r="AA41" s="383"/>
      <c r="AB41" s="383"/>
      <c r="AC41" s="383"/>
      <c r="AD41" s="383"/>
      <c r="AE41" s="383"/>
      <c r="AF41" s="383"/>
      <c r="AG41" s="383"/>
      <c r="AH41" s="383"/>
      <c r="AI41" s="383"/>
      <c r="AJ41" s="383"/>
      <c r="AK41" s="383"/>
      <c r="AL41" s="383"/>
      <c r="AM41" s="383"/>
      <c r="AN41" s="383"/>
      <c r="AO41" s="383"/>
      <c r="AP41" s="383"/>
      <c r="AQ41" s="383"/>
      <c r="AR41" s="383"/>
      <c r="AS41" s="383"/>
      <c r="AT41" s="383"/>
    </row>
    <row r="42" spans="1:46">
      <c r="A42" s="27" t="s">
        <v>174</v>
      </c>
      <c r="B42" s="459"/>
      <c r="C42" s="458">
        <f t="shared" ref="C42:P42" si="19">(B42*$B$10)+B42</f>
        <v>0</v>
      </c>
      <c r="D42" s="458">
        <f t="shared" si="19"/>
        <v>0</v>
      </c>
      <c r="E42" s="458">
        <f t="shared" si="19"/>
        <v>0</v>
      </c>
      <c r="F42" s="458">
        <f t="shared" si="19"/>
        <v>0</v>
      </c>
      <c r="G42" s="458">
        <f t="shared" si="19"/>
        <v>0</v>
      </c>
      <c r="H42" s="458">
        <f t="shared" si="19"/>
        <v>0</v>
      </c>
      <c r="I42" s="458">
        <f t="shared" si="7"/>
        <v>0</v>
      </c>
      <c r="J42" s="458">
        <f t="shared" si="19"/>
        <v>0</v>
      </c>
      <c r="K42" s="458">
        <f t="shared" si="19"/>
        <v>0</v>
      </c>
      <c r="L42" s="458">
        <f t="shared" si="19"/>
        <v>0</v>
      </c>
      <c r="M42" s="458">
        <f t="shared" si="19"/>
        <v>0</v>
      </c>
      <c r="N42" s="458">
        <f t="shared" si="19"/>
        <v>0</v>
      </c>
      <c r="O42" s="458">
        <f t="shared" si="19"/>
        <v>0</v>
      </c>
      <c r="P42" s="458">
        <f t="shared" si="19"/>
        <v>0</v>
      </c>
      <c r="Q42" s="446"/>
      <c r="R42" s="446"/>
      <c r="S42" s="446"/>
      <c r="T42" s="446"/>
      <c r="U42" s="446"/>
      <c r="X42" s="383"/>
      <c r="Y42" s="383"/>
      <c r="Z42" s="383"/>
      <c r="AA42" s="383"/>
      <c r="AB42" s="383"/>
      <c r="AC42" s="383"/>
      <c r="AD42" s="383"/>
      <c r="AE42" s="383"/>
      <c r="AF42" s="383"/>
      <c r="AG42" s="383"/>
      <c r="AH42" s="383"/>
      <c r="AI42" s="383"/>
      <c r="AJ42" s="383"/>
      <c r="AK42" s="383"/>
      <c r="AL42" s="383"/>
      <c r="AM42" s="383"/>
      <c r="AN42" s="383"/>
      <c r="AO42" s="383"/>
      <c r="AP42" s="383"/>
      <c r="AQ42" s="383"/>
      <c r="AR42" s="383"/>
      <c r="AS42" s="383"/>
      <c r="AT42" s="383"/>
    </row>
    <row r="43" spans="1:46">
      <c r="A43" s="27" t="s">
        <v>75</v>
      </c>
      <c r="B43" s="459"/>
      <c r="C43" s="458">
        <f t="shared" ref="C43:P43" si="20">(B43*$B$10)+B43</f>
        <v>0</v>
      </c>
      <c r="D43" s="458">
        <f t="shared" si="20"/>
        <v>0</v>
      </c>
      <c r="E43" s="458">
        <f t="shared" si="20"/>
        <v>0</v>
      </c>
      <c r="F43" s="458">
        <f t="shared" si="20"/>
        <v>0</v>
      </c>
      <c r="G43" s="458">
        <f t="shared" si="20"/>
        <v>0</v>
      </c>
      <c r="H43" s="458">
        <f t="shared" si="20"/>
        <v>0</v>
      </c>
      <c r="I43" s="458">
        <f t="shared" si="7"/>
        <v>0</v>
      </c>
      <c r="J43" s="458">
        <f t="shared" si="20"/>
        <v>0</v>
      </c>
      <c r="K43" s="458">
        <f t="shared" si="20"/>
        <v>0</v>
      </c>
      <c r="L43" s="458">
        <f t="shared" si="20"/>
        <v>0</v>
      </c>
      <c r="M43" s="458">
        <f t="shared" si="20"/>
        <v>0</v>
      </c>
      <c r="N43" s="458">
        <f t="shared" si="20"/>
        <v>0</v>
      </c>
      <c r="O43" s="458">
        <f t="shared" si="20"/>
        <v>0</v>
      </c>
      <c r="P43" s="458">
        <f t="shared" si="20"/>
        <v>0</v>
      </c>
      <c r="Q43" s="446"/>
      <c r="R43" s="446"/>
      <c r="S43" s="446"/>
      <c r="T43" s="446"/>
      <c r="U43" s="446"/>
      <c r="X43" s="383"/>
      <c r="Y43" s="383"/>
      <c r="Z43" s="383"/>
      <c r="AA43" s="383"/>
      <c r="AB43" s="383"/>
      <c r="AC43" s="383"/>
      <c r="AD43" s="383"/>
      <c r="AE43" s="383"/>
      <c r="AF43" s="383"/>
      <c r="AG43" s="383"/>
      <c r="AH43" s="383"/>
      <c r="AI43" s="383"/>
      <c r="AJ43" s="383"/>
      <c r="AK43" s="383"/>
      <c r="AL43" s="383"/>
      <c r="AM43" s="383"/>
      <c r="AN43" s="383"/>
      <c r="AO43" s="383"/>
      <c r="AP43" s="383"/>
      <c r="AQ43" s="383"/>
      <c r="AR43" s="383"/>
      <c r="AS43" s="383"/>
      <c r="AT43" s="383"/>
    </row>
    <row r="44" spans="1:46">
      <c r="A44" s="27" t="s">
        <v>76</v>
      </c>
      <c r="B44" s="459"/>
      <c r="C44" s="458">
        <f t="shared" ref="C44:P44" si="21">(B44*$B$10)+B44</f>
        <v>0</v>
      </c>
      <c r="D44" s="458">
        <f t="shared" si="21"/>
        <v>0</v>
      </c>
      <c r="E44" s="458">
        <f t="shared" si="21"/>
        <v>0</v>
      </c>
      <c r="F44" s="458">
        <f t="shared" si="21"/>
        <v>0</v>
      </c>
      <c r="G44" s="458">
        <f t="shared" si="21"/>
        <v>0</v>
      </c>
      <c r="H44" s="458">
        <f t="shared" si="21"/>
        <v>0</v>
      </c>
      <c r="I44" s="458">
        <f t="shared" si="7"/>
        <v>0</v>
      </c>
      <c r="J44" s="458">
        <f t="shared" si="21"/>
        <v>0</v>
      </c>
      <c r="K44" s="458">
        <f t="shared" si="21"/>
        <v>0</v>
      </c>
      <c r="L44" s="458">
        <f t="shared" si="21"/>
        <v>0</v>
      </c>
      <c r="M44" s="458">
        <f t="shared" si="21"/>
        <v>0</v>
      </c>
      <c r="N44" s="458">
        <f t="shared" si="21"/>
        <v>0</v>
      </c>
      <c r="O44" s="458">
        <f t="shared" si="21"/>
        <v>0</v>
      </c>
      <c r="P44" s="458">
        <f t="shared" si="21"/>
        <v>0</v>
      </c>
      <c r="Q44" s="446"/>
      <c r="R44" s="446"/>
      <c r="S44" s="446"/>
      <c r="T44" s="446"/>
      <c r="U44" s="446"/>
      <c r="X44" s="383"/>
      <c r="Y44" s="383"/>
      <c r="Z44" s="383"/>
      <c r="AA44" s="383"/>
      <c r="AB44" s="383"/>
      <c r="AC44" s="383"/>
      <c r="AD44" s="383"/>
      <c r="AE44" s="383"/>
      <c r="AF44" s="383"/>
      <c r="AG44" s="383"/>
      <c r="AH44" s="383"/>
      <c r="AI44" s="383"/>
      <c r="AJ44" s="383"/>
      <c r="AK44" s="383"/>
      <c r="AL44" s="383"/>
      <c r="AM44" s="383"/>
      <c r="AN44" s="383"/>
      <c r="AO44" s="383"/>
      <c r="AP44" s="383"/>
      <c r="AQ44" s="383"/>
      <c r="AR44" s="383"/>
      <c r="AS44" s="383"/>
      <c r="AT44" s="383"/>
    </row>
    <row r="45" spans="1:46">
      <c r="A45" s="27" t="s">
        <v>19</v>
      </c>
      <c r="B45" s="459"/>
      <c r="C45" s="458">
        <f t="shared" ref="C45:P45" si="22">(B45*$B$10)+B45</f>
        <v>0</v>
      </c>
      <c r="D45" s="458">
        <f t="shared" si="22"/>
        <v>0</v>
      </c>
      <c r="E45" s="458">
        <f t="shared" si="22"/>
        <v>0</v>
      </c>
      <c r="F45" s="458">
        <f t="shared" si="22"/>
        <v>0</v>
      </c>
      <c r="G45" s="458">
        <f t="shared" si="22"/>
        <v>0</v>
      </c>
      <c r="H45" s="458">
        <f t="shared" si="22"/>
        <v>0</v>
      </c>
      <c r="I45" s="458">
        <f t="shared" si="7"/>
        <v>0</v>
      </c>
      <c r="J45" s="458">
        <f t="shared" si="22"/>
        <v>0</v>
      </c>
      <c r="K45" s="458">
        <f t="shared" si="22"/>
        <v>0</v>
      </c>
      <c r="L45" s="458">
        <f t="shared" si="22"/>
        <v>0</v>
      </c>
      <c r="M45" s="458">
        <f t="shared" si="22"/>
        <v>0</v>
      </c>
      <c r="N45" s="458">
        <f t="shared" si="22"/>
        <v>0</v>
      </c>
      <c r="O45" s="458">
        <f t="shared" si="22"/>
        <v>0</v>
      </c>
      <c r="P45" s="458">
        <f t="shared" si="22"/>
        <v>0</v>
      </c>
      <c r="Q45" s="446"/>
      <c r="R45" s="446"/>
      <c r="S45" s="446"/>
      <c r="T45" s="446"/>
      <c r="U45" s="446"/>
      <c r="X45" s="383"/>
      <c r="Y45" s="383"/>
      <c r="Z45" s="383"/>
      <c r="AA45" s="383"/>
      <c r="AB45" s="383"/>
      <c r="AC45" s="383"/>
      <c r="AD45" s="383"/>
      <c r="AE45" s="383"/>
      <c r="AF45" s="383"/>
      <c r="AG45" s="383"/>
      <c r="AH45" s="383"/>
      <c r="AI45" s="383"/>
      <c r="AJ45" s="383"/>
      <c r="AK45" s="383"/>
      <c r="AL45" s="383"/>
      <c r="AM45" s="383"/>
      <c r="AN45" s="383"/>
      <c r="AO45" s="383"/>
      <c r="AP45" s="383"/>
      <c r="AQ45" s="383"/>
      <c r="AR45" s="383"/>
      <c r="AS45" s="383"/>
      <c r="AT45" s="383"/>
    </row>
    <row r="46" spans="1:46">
      <c r="A46" s="27" t="s">
        <v>147</v>
      </c>
      <c r="B46" s="459"/>
      <c r="C46" s="458">
        <f t="shared" ref="C46:P46" si="23">(B46*$B$10)+B46</f>
        <v>0</v>
      </c>
      <c r="D46" s="458">
        <f t="shared" si="23"/>
        <v>0</v>
      </c>
      <c r="E46" s="458">
        <f t="shared" si="23"/>
        <v>0</v>
      </c>
      <c r="F46" s="458">
        <f t="shared" si="23"/>
        <v>0</v>
      </c>
      <c r="G46" s="458">
        <f t="shared" si="23"/>
        <v>0</v>
      </c>
      <c r="H46" s="458">
        <f t="shared" si="23"/>
        <v>0</v>
      </c>
      <c r="I46" s="458">
        <f t="shared" si="7"/>
        <v>0</v>
      </c>
      <c r="J46" s="458">
        <f t="shared" si="23"/>
        <v>0</v>
      </c>
      <c r="K46" s="458">
        <f t="shared" si="23"/>
        <v>0</v>
      </c>
      <c r="L46" s="458">
        <f t="shared" si="23"/>
        <v>0</v>
      </c>
      <c r="M46" s="458">
        <f t="shared" si="23"/>
        <v>0</v>
      </c>
      <c r="N46" s="458">
        <f t="shared" si="23"/>
        <v>0</v>
      </c>
      <c r="O46" s="458">
        <f t="shared" si="23"/>
        <v>0</v>
      </c>
      <c r="P46" s="458">
        <f t="shared" si="23"/>
        <v>0</v>
      </c>
      <c r="Q46" s="446"/>
      <c r="R46" s="446"/>
      <c r="S46" s="446"/>
      <c r="T46" s="446"/>
      <c r="U46" s="446"/>
      <c r="X46" s="383"/>
      <c r="Y46" s="383"/>
      <c r="Z46" s="383"/>
      <c r="AA46" s="383"/>
      <c r="AB46" s="383"/>
      <c r="AC46" s="383"/>
      <c r="AD46" s="383"/>
      <c r="AE46" s="383"/>
      <c r="AF46" s="383"/>
      <c r="AG46" s="383"/>
      <c r="AH46" s="383"/>
      <c r="AI46" s="383"/>
      <c r="AJ46" s="383"/>
      <c r="AK46" s="383"/>
      <c r="AL46" s="383"/>
      <c r="AM46" s="383"/>
      <c r="AN46" s="383"/>
      <c r="AO46" s="383"/>
      <c r="AP46" s="383"/>
      <c r="AQ46" s="383"/>
      <c r="AR46" s="383"/>
      <c r="AS46" s="383"/>
      <c r="AT46" s="383"/>
    </row>
    <row r="47" spans="1:46">
      <c r="A47" s="27" t="s">
        <v>73</v>
      </c>
      <c r="B47" s="459"/>
      <c r="C47" s="457">
        <f t="shared" ref="C47:P47" si="24">(B47*$B$10)+B47</f>
        <v>0</v>
      </c>
      <c r="D47" s="457">
        <f t="shared" si="24"/>
        <v>0</v>
      </c>
      <c r="E47" s="457">
        <f t="shared" si="24"/>
        <v>0</v>
      </c>
      <c r="F47" s="457">
        <f t="shared" si="24"/>
        <v>0</v>
      </c>
      <c r="G47" s="457">
        <f t="shared" si="24"/>
        <v>0</v>
      </c>
      <c r="H47" s="457">
        <f t="shared" si="24"/>
        <v>0</v>
      </c>
      <c r="I47" s="457">
        <f t="shared" si="7"/>
        <v>0</v>
      </c>
      <c r="J47" s="457">
        <f t="shared" si="24"/>
        <v>0</v>
      </c>
      <c r="K47" s="457">
        <f t="shared" si="24"/>
        <v>0</v>
      </c>
      <c r="L47" s="457">
        <f t="shared" si="24"/>
        <v>0</v>
      </c>
      <c r="M47" s="457">
        <f t="shared" si="24"/>
        <v>0</v>
      </c>
      <c r="N47" s="457">
        <f t="shared" si="24"/>
        <v>0</v>
      </c>
      <c r="O47" s="457">
        <f t="shared" si="24"/>
        <v>0</v>
      </c>
      <c r="P47" s="457">
        <f t="shared" si="24"/>
        <v>0</v>
      </c>
      <c r="Q47" s="446"/>
      <c r="R47" s="446"/>
      <c r="S47" s="446"/>
      <c r="T47" s="446"/>
      <c r="U47" s="446"/>
      <c r="X47" s="383"/>
      <c r="Y47" s="383"/>
      <c r="Z47" s="383"/>
      <c r="AA47" s="383"/>
      <c r="AB47" s="383"/>
      <c r="AC47" s="383"/>
      <c r="AD47" s="383"/>
      <c r="AE47" s="383"/>
      <c r="AF47" s="383"/>
      <c r="AG47" s="383"/>
      <c r="AH47" s="383"/>
      <c r="AI47" s="383"/>
      <c r="AJ47" s="383"/>
      <c r="AK47" s="383"/>
      <c r="AL47" s="383"/>
      <c r="AM47" s="383"/>
      <c r="AN47" s="383"/>
      <c r="AO47" s="383"/>
      <c r="AP47" s="383"/>
      <c r="AQ47" s="383"/>
      <c r="AR47" s="383"/>
      <c r="AS47" s="383"/>
      <c r="AT47" s="383"/>
    </row>
    <row r="48" spans="1:46">
      <c r="A48" s="166" t="s">
        <v>216</v>
      </c>
      <c r="B48" s="459"/>
      <c r="C48" s="459">
        <f t="shared" ref="C48:P48" si="25">(B48*$B$10)+B48</f>
        <v>0</v>
      </c>
      <c r="D48" s="459">
        <f t="shared" si="25"/>
        <v>0</v>
      </c>
      <c r="E48" s="459">
        <f t="shared" si="25"/>
        <v>0</v>
      </c>
      <c r="F48" s="459">
        <f t="shared" si="25"/>
        <v>0</v>
      </c>
      <c r="G48" s="459">
        <f t="shared" si="25"/>
        <v>0</v>
      </c>
      <c r="H48" s="459">
        <f t="shared" si="25"/>
        <v>0</v>
      </c>
      <c r="I48" s="459">
        <f>(H48*$B$10)+H48</f>
        <v>0</v>
      </c>
      <c r="J48" s="459">
        <f t="shared" si="25"/>
        <v>0</v>
      </c>
      <c r="K48" s="459">
        <f t="shared" si="25"/>
        <v>0</v>
      </c>
      <c r="L48" s="459">
        <f t="shared" si="25"/>
        <v>0</v>
      </c>
      <c r="M48" s="459">
        <f t="shared" si="25"/>
        <v>0</v>
      </c>
      <c r="N48" s="459">
        <f t="shared" si="25"/>
        <v>0</v>
      </c>
      <c r="O48" s="459">
        <f t="shared" si="25"/>
        <v>0</v>
      </c>
      <c r="P48" s="459">
        <f t="shared" si="25"/>
        <v>0</v>
      </c>
      <c r="Q48" s="446"/>
      <c r="R48" s="446"/>
      <c r="S48" s="446"/>
      <c r="T48" s="446"/>
      <c r="U48" s="446"/>
      <c r="X48" s="383"/>
      <c r="Y48" s="383"/>
      <c r="Z48" s="383"/>
      <c r="AA48" s="383"/>
      <c r="AB48" s="383"/>
      <c r="AC48" s="383"/>
      <c r="AD48" s="383"/>
      <c r="AE48" s="383"/>
      <c r="AF48" s="383"/>
      <c r="AG48" s="383"/>
      <c r="AH48" s="383"/>
      <c r="AI48" s="383"/>
      <c r="AJ48" s="383"/>
      <c r="AK48" s="383"/>
      <c r="AL48" s="383"/>
      <c r="AM48" s="383"/>
      <c r="AN48" s="383"/>
      <c r="AO48" s="383"/>
      <c r="AP48" s="383"/>
      <c r="AQ48" s="383"/>
      <c r="AR48" s="383"/>
      <c r="AS48" s="383"/>
      <c r="AT48" s="383"/>
    </row>
    <row r="49" spans="1:46">
      <c r="A49" s="166" t="s">
        <v>216</v>
      </c>
      <c r="B49" s="459"/>
      <c r="C49" s="459">
        <f t="shared" ref="C49" si="26">(B49*$B$10)+B49</f>
        <v>0</v>
      </c>
      <c r="D49" s="459">
        <f t="shared" ref="D49" si="27">(C49*$B$10)+C49</f>
        <v>0</v>
      </c>
      <c r="E49" s="459">
        <f t="shared" ref="E49" si="28">(D49*$B$10)+D49</f>
        <v>0</v>
      </c>
      <c r="F49" s="459">
        <f t="shared" ref="F49" si="29">(E49*$B$10)+E49</f>
        <v>0</v>
      </c>
      <c r="G49" s="459">
        <f t="shared" ref="G49" si="30">(F49*$B$10)+F49</f>
        <v>0</v>
      </c>
      <c r="H49" s="459">
        <f t="shared" ref="H49" si="31">(G49*$B$10)+G49</f>
        <v>0</v>
      </c>
      <c r="I49" s="459">
        <f>(H49*$B$10)+H49</f>
        <v>0</v>
      </c>
      <c r="J49" s="459">
        <f t="shared" ref="J49" si="32">(I49*$B$10)+I49</f>
        <v>0</v>
      </c>
      <c r="K49" s="459">
        <f t="shared" ref="K49" si="33">(J49*$B$10)+J49</f>
        <v>0</v>
      </c>
      <c r="L49" s="459">
        <f t="shared" ref="L49" si="34">(K49*$B$10)+K49</f>
        <v>0</v>
      </c>
      <c r="M49" s="459">
        <f t="shared" ref="M49" si="35">(L49*$B$10)+L49</f>
        <v>0</v>
      </c>
      <c r="N49" s="459">
        <f t="shared" ref="N49" si="36">(M49*$B$10)+M49</f>
        <v>0</v>
      </c>
      <c r="O49" s="459">
        <f t="shared" ref="O49" si="37">(N49*$B$10)+N49</f>
        <v>0</v>
      </c>
      <c r="P49" s="459">
        <f t="shared" ref="P49" si="38">(O49*$B$10)+O49</f>
        <v>0</v>
      </c>
      <c r="Q49" s="446"/>
      <c r="R49" s="446"/>
      <c r="S49" s="446"/>
      <c r="T49" s="446"/>
      <c r="U49" s="446"/>
      <c r="X49" s="383"/>
      <c r="Y49" s="383"/>
      <c r="Z49" s="383"/>
      <c r="AA49" s="383"/>
      <c r="AB49" s="383"/>
      <c r="AC49" s="383"/>
      <c r="AD49" s="383"/>
      <c r="AE49" s="383"/>
      <c r="AF49" s="383"/>
      <c r="AG49" s="383"/>
      <c r="AH49" s="383"/>
      <c r="AI49" s="383"/>
      <c r="AJ49" s="383"/>
      <c r="AK49" s="383"/>
      <c r="AL49" s="383"/>
      <c r="AM49" s="383"/>
      <c r="AN49" s="383"/>
      <c r="AO49" s="383"/>
      <c r="AP49" s="383"/>
      <c r="AQ49" s="383"/>
      <c r="AR49" s="383"/>
      <c r="AS49" s="383"/>
      <c r="AT49" s="383"/>
    </row>
    <row r="50" spans="1:46">
      <c r="A50" s="166" t="s">
        <v>216</v>
      </c>
      <c r="B50" s="459"/>
      <c r="C50" s="458">
        <f t="shared" ref="C50:P50" si="39">(B50*$B$10)+B50</f>
        <v>0</v>
      </c>
      <c r="D50" s="458">
        <f t="shared" si="39"/>
        <v>0</v>
      </c>
      <c r="E50" s="458">
        <f t="shared" si="39"/>
        <v>0</v>
      </c>
      <c r="F50" s="458">
        <f t="shared" si="39"/>
        <v>0</v>
      </c>
      <c r="G50" s="458">
        <f t="shared" si="39"/>
        <v>0</v>
      </c>
      <c r="H50" s="458">
        <f t="shared" si="39"/>
        <v>0</v>
      </c>
      <c r="I50" s="458">
        <f>(H50*$B$10)+H50</f>
        <v>0</v>
      </c>
      <c r="J50" s="458">
        <f t="shared" si="39"/>
        <v>0</v>
      </c>
      <c r="K50" s="458">
        <f t="shared" si="39"/>
        <v>0</v>
      </c>
      <c r="L50" s="458">
        <f t="shared" si="39"/>
        <v>0</v>
      </c>
      <c r="M50" s="458">
        <f t="shared" si="39"/>
        <v>0</v>
      </c>
      <c r="N50" s="458">
        <f t="shared" si="39"/>
        <v>0</v>
      </c>
      <c r="O50" s="458">
        <f t="shared" si="39"/>
        <v>0</v>
      </c>
      <c r="P50" s="458">
        <f t="shared" si="39"/>
        <v>0</v>
      </c>
      <c r="Q50" s="446"/>
      <c r="R50" s="446"/>
      <c r="S50" s="446"/>
      <c r="T50" s="446"/>
      <c r="U50" s="446"/>
      <c r="X50" s="383"/>
      <c r="Y50" s="383"/>
      <c r="Z50" s="383"/>
      <c r="AA50" s="383"/>
      <c r="AB50" s="383"/>
      <c r="AC50" s="383"/>
      <c r="AD50" s="383"/>
      <c r="AE50" s="383"/>
      <c r="AF50" s="383"/>
      <c r="AG50" s="383"/>
      <c r="AH50" s="383"/>
      <c r="AI50" s="383"/>
      <c r="AJ50" s="383"/>
      <c r="AK50" s="383"/>
      <c r="AL50" s="383"/>
      <c r="AM50" s="383"/>
      <c r="AN50" s="383"/>
      <c r="AO50" s="383"/>
      <c r="AP50" s="383"/>
      <c r="AQ50" s="383"/>
      <c r="AR50" s="383"/>
      <c r="AS50" s="383"/>
      <c r="AT50" s="383"/>
    </row>
    <row r="51" spans="1:46">
      <c r="A51" s="166" t="s">
        <v>216</v>
      </c>
      <c r="B51" s="459"/>
      <c r="C51" s="458">
        <f t="shared" ref="C51" si="40">(B51*$B$10)+B51</f>
        <v>0</v>
      </c>
      <c r="D51" s="458">
        <f t="shared" ref="D51" si="41">(C51*$B$10)+C51</f>
        <v>0</v>
      </c>
      <c r="E51" s="458">
        <f t="shared" ref="E51" si="42">(D51*$B$10)+D51</f>
        <v>0</v>
      </c>
      <c r="F51" s="458">
        <f t="shared" ref="F51" si="43">(E51*$B$10)+E51</f>
        <v>0</v>
      </c>
      <c r="G51" s="458">
        <f t="shared" ref="G51" si="44">(F51*$B$10)+F51</f>
        <v>0</v>
      </c>
      <c r="H51" s="458">
        <f t="shared" ref="H51" si="45">(G51*$B$10)+G51</f>
        <v>0</v>
      </c>
      <c r="I51" s="458">
        <f>(H51*$B$10)+H51</f>
        <v>0</v>
      </c>
      <c r="J51" s="458">
        <f t="shared" ref="J51" si="46">(I51*$B$10)+I51</f>
        <v>0</v>
      </c>
      <c r="K51" s="458">
        <f t="shared" ref="K51" si="47">(J51*$B$10)+J51</f>
        <v>0</v>
      </c>
      <c r="L51" s="458">
        <f t="shared" ref="L51" si="48">(K51*$B$10)+K51</f>
        <v>0</v>
      </c>
      <c r="M51" s="458">
        <f t="shared" ref="M51" si="49">(L51*$B$10)+L51</f>
        <v>0</v>
      </c>
      <c r="N51" s="458">
        <f t="shared" ref="N51" si="50">(M51*$B$10)+M51</f>
        <v>0</v>
      </c>
      <c r="O51" s="458">
        <f t="shared" ref="O51" si="51">(N51*$B$10)+N51</f>
        <v>0</v>
      </c>
      <c r="P51" s="458">
        <f t="shared" ref="P51" si="52">(O51*$B$10)+O51</f>
        <v>0</v>
      </c>
      <c r="Q51" s="446"/>
      <c r="R51" s="446"/>
      <c r="S51" s="446"/>
      <c r="T51" s="446"/>
      <c r="U51" s="446"/>
      <c r="X51" s="383"/>
      <c r="Y51" s="383"/>
      <c r="Z51" s="383"/>
      <c r="AA51" s="383"/>
      <c r="AB51" s="383"/>
      <c r="AC51" s="383"/>
      <c r="AD51" s="383"/>
      <c r="AE51" s="383"/>
      <c r="AF51" s="383"/>
      <c r="AG51" s="383"/>
      <c r="AH51" s="383"/>
      <c r="AI51" s="383"/>
      <c r="AJ51" s="383"/>
      <c r="AK51" s="383"/>
      <c r="AL51" s="383"/>
      <c r="AM51" s="383"/>
      <c r="AN51" s="383"/>
      <c r="AO51" s="383"/>
      <c r="AP51" s="383"/>
      <c r="AQ51" s="383"/>
      <c r="AR51" s="383"/>
      <c r="AS51" s="383"/>
      <c r="AT51" s="383"/>
    </row>
    <row r="52" spans="1:46" ht="15.75">
      <c r="A52" s="167" t="s">
        <v>216</v>
      </c>
      <c r="B52" s="459"/>
      <c r="C52" s="458">
        <f t="shared" ref="C52:P52" si="53">(B52*$B$10)+B52</f>
        <v>0</v>
      </c>
      <c r="D52" s="458">
        <f t="shared" si="53"/>
        <v>0</v>
      </c>
      <c r="E52" s="458">
        <f t="shared" si="53"/>
        <v>0</v>
      </c>
      <c r="F52" s="458">
        <f t="shared" si="53"/>
        <v>0</v>
      </c>
      <c r="G52" s="458">
        <f t="shared" si="53"/>
        <v>0</v>
      </c>
      <c r="H52" s="458">
        <f t="shared" si="53"/>
        <v>0</v>
      </c>
      <c r="I52" s="458">
        <f>(H52*$B$10)+H52</f>
        <v>0</v>
      </c>
      <c r="J52" s="458">
        <f t="shared" si="53"/>
        <v>0</v>
      </c>
      <c r="K52" s="458">
        <f t="shared" si="53"/>
        <v>0</v>
      </c>
      <c r="L52" s="458">
        <f t="shared" si="53"/>
        <v>0</v>
      </c>
      <c r="M52" s="458">
        <f t="shared" si="53"/>
        <v>0</v>
      </c>
      <c r="N52" s="458">
        <f t="shared" si="53"/>
        <v>0</v>
      </c>
      <c r="O52" s="458">
        <f t="shared" si="53"/>
        <v>0</v>
      </c>
      <c r="P52" s="458">
        <f t="shared" si="53"/>
        <v>0</v>
      </c>
      <c r="Q52" s="446"/>
      <c r="R52" s="446"/>
      <c r="S52" s="446"/>
      <c r="T52" s="446"/>
      <c r="U52" s="446"/>
      <c r="X52" s="443"/>
      <c r="Y52" s="383"/>
      <c r="Z52" s="383"/>
      <c r="AA52" s="383"/>
      <c r="AB52" s="383"/>
      <c r="AC52" s="383"/>
      <c r="AD52" s="383"/>
      <c r="AE52" s="383"/>
      <c r="AF52" s="383"/>
      <c r="AG52" s="383"/>
      <c r="AH52" s="383"/>
      <c r="AI52" s="383"/>
      <c r="AJ52" s="383"/>
      <c r="AK52" s="383"/>
      <c r="AL52" s="383"/>
      <c r="AM52" s="383"/>
      <c r="AN52" s="383"/>
      <c r="AO52" s="383"/>
      <c r="AP52" s="383"/>
      <c r="AQ52" s="383"/>
      <c r="AR52" s="383"/>
      <c r="AS52" s="383"/>
      <c r="AT52" s="383"/>
    </row>
    <row r="53" spans="1:46" ht="15.75">
      <c r="A53" s="43" t="s">
        <v>430</v>
      </c>
      <c r="B53" s="462">
        <f>SUM(B30:B52)</f>
        <v>0</v>
      </c>
      <c r="C53" s="462">
        <f t="shared" ref="C53:P53" si="54">SUM(C30:C52)</f>
        <v>0</v>
      </c>
      <c r="D53" s="462">
        <f t="shared" si="54"/>
        <v>0</v>
      </c>
      <c r="E53" s="462">
        <f t="shared" si="54"/>
        <v>0</v>
      </c>
      <c r="F53" s="462">
        <f t="shared" si="54"/>
        <v>0</v>
      </c>
      <c r="G53" s="462">
        <f t="shared" si="54"/>
        <v>0</v>
      </c>
      <c r="H53" s="462">
        <f t="shared" si="54"/>
        <v>0</v>
      </c>
      <c r="I53" s="462">
        <f t="shared" si="54"/>
        <v>0</v>
      </c>
      <c r="J53" s="462">
        <f t="shared" si="54"/>
        <v>0</v>
      </c>
      <c r="K53" s="462">
        <f t="shared" si="54"/>
        <v>0</v>
      </c>
      <c r="L53" s="462">
        <f t="shared" si="54"/>
        <v>0</v>
      </c>
      <c r="M53" s="462">
        <f t="shared" si="54"/>
        <v>0</v>
      </c>
      <c r="N53" s="462">
        <f t="shared" si="54"/>
        <v>0</v>
      </c>
      <c r="O53" s="462">
        <f t="shared" si="54"/>
        <v>0</v>
      </c>
      <c r="P53" s="462">
        <f t="shared" si="54"/>
        <v>0</v>
      </c>
      <c r="Q53" s="446"/>
      <c r="R53" s="446"/>
      <c r="S53" s="446"/>
      <c r="T53" s="446"/>
      <c r="U53" s="446"/>
      <c r="X53" s="69"/>
      <c r="Y53" s="69"/>
      <c r="Z53" s="69"/>
      <c r="AA53" s="69"/>
      <c r="AB53" s="69"/>
      <c r="AC53" s="383"/>
      <c r="AD53" s="69"/>
      <c r="AE53" s="69"/>
      <c r="AF53" s="383"/>
      <c r="AG53" s="383"/>
      <c r="AH53" s="383"/>
      <c r="AI53" s="383"/>
      <c r="AJ53" s="383"/>
      <c r="AK53" s="383"/>
      <c r="AL53" s="383"/>
      <c r="AM53" s="383"/>
      <c r="AN53" s="383"/>
      <c r="AO53" s="383"/>
      <c r="AP53" s="383"/>
      <c r="AQ53" s="383"/>
      <c r="AR53" s="383"/>
      <c r="AS53" s="383"/>
      <c r="AT53" s="383"/>
    </row>
    <row r="54" spans="1:46" ht="15.75">
      <c r="A54" s="44"/>
      <c r="B54" s="45" t="s">
        <v>20</v>
      </c>
      <c r="C54" s="46" t="s">
        <v>20</v>
      </c>
      <c r="D54" s="46" t="s">
        <v>20</v>
      </c>
      <c r="E54" s="46" t="s">
        <v>20</v>
      </c>
      <c r="F54" s="46" t="s">
        <v>20</v>
      </c>
      <c r="G54" s="46" t="s">
        <v>20</v>
      </c>
      <c r="H54" s="46" t="s">
        <v>20</v>
      </c>
      <c r="I54" s="45"/>
      <c r="J54" s="45" t="s">
        <v>20</v>
      </c>
      <c r="K54" s="46" t="s">
        <v>20</v>
      </c>
      <c r="L54" s="47" t="s">
        <v>20</v>
      </c>
      <c r="M54" s="47" t="s">
        <v>20</v>
      </c>
      <c r="N54" s="45" t="s">
        <v>20</v>
      </c>
      <c r="O54" s="45" t="s">
        <v>20</v>
      </c>
      <c r="P54" s="45" t="s">
        <v>20</v>
      </c>
      <c r="Q54" s="447"/>
      <c r="R54" s="447"/>
      <c r="S54" s="447"/>
      <c r="T54" s="447"/>
      <c r="U54" s="447"/>
      <c r="V54" s="449"/>
      <c r="X54" s="383"/>
      <c r="Y54" s="383"/>
      <c r="Z54" s="383"/>
      <c r="AA54" s="383"/>
      <c r="AB54" s="383"/>
      <c r="AC54" s="383"/>
      <c r="AD54" s="383"/>
      <c r="AE54" s="383"/>
      <c r="AF54" s="383"/>
      <c r="AG54" s="383"/>
      <c r="AH54" s="383"/>
      <c r="AI54" s="383"/>
      <c r="AJ54" s="383"/>
      <c r="AK54" s="383"/>
      <c r="AL54" s="383"/>
      <c r="AM54" s="383"/>
      <c r="AN54" s="383"/>
      <c r="AO54" s="383"/>
      <c r="AP54" s="383"/>
      <c r="AQ54" s="383"/>
      <c r="AR54" s="383"/>
      <c r="AS54" s="383"/>
      <c r="AT54" s="383"/>
    </row>
    <row r="55" spans="1:46" ht="15.75">
      <c r="A55" s="48" t="s">
        <v>431</v>
      </c>
      <c r="B55" s="460">
        <f>B27-B53</f>
        <v>0</v>
      </c>
      <c r="C55" s="460">
        <f t="shared" ref="C55:P55" si="55">C27-C53</f>
        <v>0</v>
      </c>
      <c r="D55" s="460">
        <f t="shared" si="55"/>
        <v>0</v>
      </c>
      <c r="E55" s="460">
        <f t="shared" si="55"/>
        <v>0</v>
      </c>
      <c r="F55" s="460">
        <f t="shared" si="55"/>
        <v>0</v>
      </c>
      <c r="G55" s="460">
        <f t="shared" si="55"/>
        <v>0</v>
      </c>
      <c r="H55" s="460">
        <f t="shared" si="55"/>
        <v>0</v>
      </c>
      <c r="I55" s="460">
        <f t="shared" si="55"/>
        <v>0</v>
      </c>
      <c r="J55" s="460">
        <f t="shared" si="55"/>
        <v>0</v>
      </c>
      <c r="K55" s="460">
        <f t="shared" si="55"/>
        <v>0</v>
      </c>
      <c r="L55" s="460">
        <f t="shared" si="55"/>
        <v>0</v>
      </c>
      <c r="M55" s="460">
        <f t="shared" si="55"/>
        <v>0</v>
      </c>
      <c r="N55" s="460">
        <f t="shared" si="55"/>
        <v>0</v>
      </c>
      <c r="O55" s="460">
        <f t="shared" si="55"/>
        <v>0</v>
      </c>
      <c r="P55" s="460">
        <f t="shared" si="55"/>
        <v>0</v>
      </c>
      <c r="Q55" s="447"/>
      <c r="R55" s="447"/>
      <c r="S55" s="447"/>
      <c r="T55" s="447"/>
      <c r="U55" s="447"/>
      <c r="V55" s="449"/>
      <c r="X55" s="383"/>
      <c r="Y55" s="383"/>
      <c r="Z55" s="383"/>
      <c r="AA55" s="383"/>
      <c r="AB55" s="383"/>
      <c r="AC55" s="383"/>
      <c r="AD55" s="383"/>
      <c r="AE55" s="383"/>
      <c r="AF55" s="383"/>
      <c r="AG55" s="383"/>
      <c r="AH55" s="383"/>
      <c r="AI55" s="383"/>
      <c r="AJ55" s="383"/>
      <c r="AK55" s="383"/>
      <c r="AL55" s="383"/>
      <c r="AM55" s="383"/>
      <c r="AN55" s="383"/>
      <c r="AO55" s="383"/>
      <c r="AP55" s="383"/>
      <c r="AQ55" s="383"/>
      <c r="AR55" s="383"/>
      <c r="AS55" s="383"/>
      <c r="AT55" s="383"/>
    </row>
    <row r="56" spans="1:46" ht="15.75">
      <c r="A56" s="359" t="s">
        <v>497</v>
      </c>
      <c r="B56" s="459"/>
      <c r="C56" s="458">
        <f>(B56*$B$10)+B56</f>
        <v>0</v>
      </c>
      <c r="D56" s="458">
        <f t="shared" ref="D56" si="56">(C56*$B$10)+C56</f>
        <v>0</v>
      </c>
      <c r="E56" s="458">
        <f t="shared" ref="E56" si="57">(D56*$B$10)+D56</f>
        <v>0</v>
      </c>
      <c r="F56" s="458">
        <f t="shared" ref="F56" si="58">(E56*$B$10)+E56</f>
        <v>0</v>
      </c>
      <c r="G56" s="458">
        <f t="shared" ref="G56" si="59">(F56*$B$10)+F56</f>
        <v>0</v>
      </c>
      <c r="H56" s="458">
        <f t="shared" ref="H56" si="60">(G56*$B$10)+G56</f>
        <v>0</v>
      </c>
      <c r="I56" s="458">
        <f t="shared" ref="I56" si="61">(H56*$B$10)+H56</f>
        <v>0</v>
      </c>
      <c r="J56" s="458">
        <f t="shared" ref="J56" si="62">(I56*$B$10)+I56</f>
        <v>0</v>
      </c>
      <c r="K56" s="458">
        <f t="shared" ref="K56" si="63">(J56*$B$10)+J56</f>
        <v>0</v>
      </c>
      <c r="L56" s="458">
        <f t="shared" ref="L56" si="64">(K56*$B$10)+K56</f>
        <v>0</v>
      </c>
      <c r="M56" s="458">
        <f t="shared" ref="M56" si="65">(L56*$B$10)+L56</f>
        <v>0</v>
      </c>
      <c r="N56" s="458">
        <f t="shared" ref="N56" si="66">(M56*$B$10)+M56</f>
        <v>0</v>
      </c>
      <c r="O56" s="458">
        <f t="shared" ref="O56" si="67">(N56*$B$10)+N56</f>
        <v>0</v>
      </c>
      <c r="P56" s="458">
        <f t="shared" ref="P56" si="68">(O56*$B$10)+O56</f>
        <v>0</v>
      </c>
      <c r="Q56" s="447"/>
      <c r="R56" s="447"/>
      <c r="S56" s="447"/>
      <c r="T56" s="447"/>
      <c r="U56" s="447"/>
      <c r="V56" s="449"/>
      <c r="X56" s="383"/>
      <c r="Y56" s="383"/>
      <c r="Z56" s="383"/>
      <c r="AA56" s="383"/>
      <c r="AB56" s="383"/>
      <c r="AC56" s="383"/>
      <c r="AD56" s="383"/>
      <c r="AE56" s="383"/>
      <c r="AF56" s="383"/>
      <c r="AG56" s="383"/>
      <c r="AH56" s="383"/>
      <c r="AI56" s="383"/>
      <c r="AJ56" s="383"/>
      <c r="AK56" s="383"/>
      <c r="AL56" s="383"/>
      <c r="AM56" s="383"/>
      <c r="AN56" s="383"/>
      <c r="AO56" s="383"/>
      <c r="AP56" s="383"/>
      <c r="AQ56" s="383"/>
      <c r="AR56" s="383"/>
      <c r="AS56" s="383"/>
      <c r="AT56" s="383"/>
    </row>
    <row r="57" spans="1:46" ht="15.75">
      <c r="A57" s="359" t="s">
        <v>498</v>
      </c>
      <c r="B57" s="459"/>
      <c r="C57" s="459"/>
      <c r="D57" s="459"/>
      <c r="E57" s="459"/>
      <c r="F57" s="459"/>
      <c r="G57" s="459"/>
      <c r="H57" s="459"/>
      <c r="I57" s="459"/>
      <c r="J57" s="459"/>
      <c r="K57" s="459"/>
      <c r="L57" s="459"/>
      <c r="M57" s="459"/>
      <c r="N57" s="459"/>
      <c r="O57" s="459"/>
      <c r="P57" s="459"/>
      <c r="Q57" s="447"/>
      <c r="R57" s="447"/>
      <c r="S57" s="447"/>
      <c r="T57" s="447"/>
      <c r="U57" s="447"/>
      <c r="V57" s="449"/>
      <c r="X57" s="383"/>
      <c r="Y57" s="383"/>
      <c r="Z57" s="383"/>
      <c r="AA57" s="383"/>
      <c r="AB57" s="383"/>
      <c r="AC57" s="383"/>
      <c r="AD57" s="383"/>
      <c r="AE57" s="383"/>
      <c r="AF57" s="383"/>
      <c r="AG57" s="383"/>
      <c r="AH57" s="383"/>
      <c r="AI57" s="383"/>
      <c r="AJ57" s="383"/>
      <c r="AK57" s="383"/>
      <c r="AL57" s="383"/>
      <c r="AM57" s="383"/>
      <c r="AN57" s="383"/>
      <c r="AO57" s="383"/>
      <c r="AP57" s="383"/>
      <c r="AQ57" s="383"/>
      <c r="AR57" s="383"/>
      <c r="AS57" s="383"/>
      <c r="AT57" s="383"/>
    </row>
    <row r="58" spans="1:46">
      <c r="A58" s="44"/>
      <c r="B58" s="45" t="s">
        <v>20</v>
      </c>
      <c r="C58" s="46" t="s">
        <v>20</v>
      </c>
      <c r="D58" s="46" t="s">
        <v>20</v>
      </c>
      <c r="E58" s="46" t="s">
        <v>20</v>
      </c>
      <c r="F58" s="46" t="s">
        <v>20</v>
      </c>
      <c r="G58" s="46" t="s">
        <v>20</v>
      </c>
      <c r="H58" s="46" t="s">
        <v>20</v>
      </c>
      <c r="I58" s="45"/>
      <c r="J58" s="45" t="s">
        <v>20</v>
      </c>
      <c r="K58" s="46" t="s">
        <v>20</v>
      </c>
      <c r="L58" s="47" t="s">
        <v>20</v>
      </c>
      <c r="M58" s="47" t="s">
        <v>20</v>
      </c>
      <c r="N58" s="47" t="s">
        <v>20</v>
      </c>
      <c r="O58" s="47" t="s">
        <v>20</v>
      </c>
      <c r="P58" s="47" t="s">
        <v>20</v>
      </c>
      <c r="Q58" s="446"/>
      <c r="R58" s="446"/>
      <c r="S58" s="446"/>
      <c r="T58" s="446"/>
      <c r="U58" s="446"/>
      <c r="X58" s="383"/>
      <c r="Y58" s="446"/>
      <c r="Z58" s="448"/>
      <c r="AA58" s="383"/>
      <c r="AB58" s="383"/>
      <c r="AC58" s="383"/>
      <c r="AD58" s="446"/>
      <c r="AE58" s="446"/>
      <c r="AF58" s="383"/>
      <c r="AG58" s="383"/>
      <c r="AH58" s="383"/>
      <c r="AI58" s="383"/>
      <c r="AJ58" s="383"/>
      <c r="AK58" s="383"/>
      <c r="AL58" s="383"/>
      <c r="AM58" s="383"/>
      <c r="AN58" s="383"/>
      <c r="AO58" s="383"/>
      <c r="AP58" s="383"/>
      <c r="AQ58" s="383"/>
      <c r="AR58" s="383"/>
      <c r="AS58" s="383"/>
      <c r="AT58" s="383"/>
    </row>
    <row r="59" spans="1:46" ht="15.75">
      <c r="A59" s="48" t="s">
        <v>77</v>
      </c>
      <c r="B59" s="460">
        <f>(B55-B56-B57)</f>
        <v>0</v>
      </c>
      <c r="C59" s="460">
        <f t="shared" ref="C59:P59" si="69">(C55-C56-C57)</f>
        <v>0</v>
      </c>
      <c r="D59" s="460">
        <f t="shared" si="69"/>
        <v>0</v>
      </c>
      <c r="E59" s="460">
        <f t="shared" si="69"/>
        <v>0</v>
      </c>
      <c r="F59" s="460">
        <f t="shared" si="69"/>
        <v>0</v>
      </c>
      <c r="G59" s="460">
        <f t="shared" si="69"/>
        <v>0</v>
      </c>
      <c r="H59" s="460">
        <f t="shared" si="69"/>
        <v>0</v>
      </c>
      <c r="I59" s="460">
        <f t="shared" si="69"/>
        <v>0</v>
      </c>
      <c r="J59" s="460">
        <f t="shared" si="69"/>
        <v>0</v>
      </c>
      <c r="K59" s="460">
        <f t="shared" si="69"/>
        <v>0</v>
      </c>
      <c r="L59" s="460">
        <f t="shared" si="69"/>
        <v>0</v>
      </c>
      <c r="M59" s="460">
        <f t="shared" si="69"/>
        <v>0</v>
      </c>
      <c r="N59" s="460">
        <f t="shared" si="69"/>
        <v>0</v>
      </c>
      <c r="O59" s="460">
        <f t="shared" si="69"/>
        <v>0</v>
      </c>
      <c r="P59" s="460">
        <f t="shared" si="69"/>
        <v>0</v>
      </c>
      <c r="Q59" s="446"/>
      <c r="R59" s="446"/>
      <c r="S59" s="446"/>
      <c r="T59" s="446"/>
      <c r="U59" s="446"/>
      <c r="X59" s="383"/>
      <c r="Y59" s="446"/>
      <c r="Z59" s="448"/>
      <c r="AA59" s="383"/>
      <c r="AB59" s="383"/>
      <c r="AC59" s="383"/>
      <c r="AD59" s="446"/>
      <c r="AE59" s="446"/>
      <c r="AF59" s="383"/>
      <c r="AG59" s="383"/>
      <c r="AH59" s="383"/>
      <c r="AI59" s="383"/>
      <c r="AJ59" s="383"/>
      <c r="AK59" s="383"/>
      <c r="AL59" s="383"/>
      <c r="AM59" s="383"/>
      <c r="AN59" s="383"/>
      <c r="AO59" s="383"/>
      <c r="AP59" s="383"/>
      <c r="AQ59" s="383"/>
      <c r="AR59" s="383"/>
      <c r="AS59" s="383"/>
      <c r="AT59" s="383"/>
    </row>
    <row r="60" spans="1:46" ht="15.75">
      <c r="A60" s="49" t="s">
        <v>151</v>
      </c>
      <c r="B60" s="463"/>
      <c r="C60" s="464">
        <f t="shared" ref="C60:P60" si="70">$B$60</f>
        <v>0</v>
      </c>
      <c r="D60" s="464">
        <f t="shared" si="70"/>
        <v>0</v>
      </c>
      <c r="E60" s="464">
        <f t="shared" si="70"/>
        <v>0</v>
      </c>
      <c r="F60" s="464">
        <f t="shared" si="70"/>
        <v>0</v>
      </c>
      <c r="G60" s="464">
        <f t="shared" si="70"/>
        <v>0</v>
      </c>
      <c r="H60" s="464">
        <f t="shared" si="70"/>
        <v>0</v>
      </c>
      <c r="I60" s="464">
        <f t="shared" si="70"/>
        <v>0</v>
      </c>
      <c r="J60" s="464">
        <f t="shared" si="70"/>
        <v>0</v>
      </c>
      <c r="K60" s="464">
        <f t="shared" si="70"/>
        <v>0</v>
      </c>
      <c r="L60" s="464">
        <f t="shared" si="70"/>
        <v>0</v>
      </c>
      <c r="M60" s="464">
        <f t="shared" si="70"/>
        <v>0</v>
      </c>
      <c r="N60" s="464">
        <f t="shared" si="70"/>
        <v>0</v>
      </c>
      <c r="O60" s="464">
        <f t="shared" si="70"/>
        <v>0</v>
      </c>
      <c r="P60" s="464">
        <f t="shared" si="70"/>
        <v>0</v>
      </c>
      <c r="Q60" s="446"/>
      <c r="R60" s="446"/>
      <c r="S60" s="446"/>
      <c r="T60" s="446"/>
      <c r="U60" s="446"/>
      <c r="X60" s="443"/>
      <c r="Y60" s="383"/>
      <c r="Z60" s="383"/>
      <c r="AA60" s="383"/>
      <c r="AB60" s="383"/>
      <c r="AC60" s="383"/>
      <c r="AD60" s="446"/>
      <c r="AE60" s="446"/>
      <c r="AF60" s="383"/>
      <c r="AG60" s="383"/>
      <c r="AH60" s="383"/>
      <c r="AI60" s="383"/>
      <c r="AJ60" s="383"/>
      <c r="AK60" s="383"/>
      <c r="AL60" s="383"/>
      <c r="AM60" s="383"/>
      <c r="AN60" s="383"/>
      <c r="AO60" s="383"/>
      <c r="AP60" s="383"/>
      <c r="AQ60" s="383"/>
      <c r="AR60" s="383"/>
      <c r="AS60" s="383"/>
      <c r="AT60" s="383"/>
    </row>
    <row r="61" spans="1:46" ht="15.75">
      <c r="A61" s="49" t="s">
        <v>150</v>
      </c>
      <c r="B61" s="463"/>
      <c r="C61" s="463"/>
      <c r="D61" s="463"/>
      <c r="E61" s="463"/>
      <c r="F61" s="463"/>
      <c r="G61" s="463"/>
      <c r="H61" s="463"/>
      <c r="I61" s="463"/>
      <c r="J61" s="463"/>
      <c r="K61" s="463"/>
      <c r="L61" s="463"/>
      <c r="M61" s="463"/>
      <c r="N61" s="463"/>
      <c r="O61" s="463"/>
      <c r="P61" s="463"/>
      <c r="Q61" s="447"/>
      <c r="R61" s="447"/>
      <c r="S61" s="447"/>
      <c r="T61" s="447"/>
      <c r="U61" s="447"/>
      <c r="V61" s="449"/>
      <c r="X61" s="383"/>
      <c r="Y61" s="383"/>
      <c r="Z61" s="383"/>
      <c r="AA61" s="383"/>
      <c r="AB61" s="383"/>
      <c r="AC61" s="383"/>
      <c r="AD61" s="383"/>
      <c r="AE61" s="383"/>
      <c r="AF61" s="383"/>
      <c r="AG61" s="383"/>
      <c r="AH61" s="383"/>
      <c r="AI61" s="383"/>
      <c r="AJ61" s="383"/>
      <c r="AK61" s="383"/>
      <c r="AL61" s="383"/>
      <c r="AM61" s="383"/>
      <c r="AN61" s="383"/>
      <c r="AO61" s="383"/>
      <c r="AP61" s="383"/>
      <c r="AQ61" s="383"/>
      <c r="AR61" s="383"/>
      <c r="AS61" s="383"/>
      <c r="AT61" s="383"/>
    </row>
    <row r="62" spans="1:46" ht="15.75">
      <c r="A62" s="48" t="s">
        <v>78</v>
      </c>
      <c r="B62" s="460">
        <f>B59-(B60+B61)</f>
        <v>0</v>
      </c>
      <c r="C62" s="460">
        <f t="shared" ref="C62:P62" si="71">C59-(C60+C61)</f>
        <v>0</v>
      </c>
      <c r="D62" s="460">
        <f t="shared" si="71"/>
        <v>0</v>
      </c>
      <c r="E62" s="460">
        <f t="shared" si="71"/>
        <v>0</v>
      </c>
      <c r="F62" s="460">
        <f t="shared" si="71"/>
        <v>0</v>
      </c>
      <c r="G62" s="460">
        <f t="shared" si="71"/>
        <v>0</v>
      </c>
      <c r="H62" s="460">
        <f t="shared" si="71"/>
        <v>0</v>
      </c>
      <c r="I62" s="460">
        <f t="shared" si="71"/>
        <v>0</v>
      </c>
      <c r="J62" s="460">
        <f t="shared" si="71"/>
        <v>0</v>
      </c>
      <c r="K62" s="460">
        <f t="shared" si="71"/>
        <v>0</v>
      </c>
      <c r="L62" s="460">
        <f t="shared" si="71"/>
        <v>0</v>
      </c>
      <c r="M62" s="460">
        <f t="shared" si="71"/>
        <v>0</v>
      </c>
      <c r="N62" s="460">
        <f t="shared" si="71"/>
        <v>0</v>
      </c>
      <c r="O62" s="460">
        <f t="shared" si="71"/>
        <v>0</v>
      </c>
      <c r="P62" s="460">
        <f t="shared" si="71"/>
        <v>0</v>
      </c>
      <c r="Q62" s="447">
        <f>AVERAGE(B62:P62)</f>
        <v>0</v>
      </c>
      <c r="R62" s="447"/>
      <c r="S62" s="447"/>
      <c r="T62" s="447"/>
      <c r="U62" s="447"/>
      <c r="V62" s="449"/>
      <c r="X62" s="383"/>
      <c r="Y62" s="383"/>
      <c r="Z62" s="383"/>
      <c r="AA62" s="383"/>
      <c r="AB62" s="383"/>
      <c r="AC62" s="383"/>
      <c r="AD62" s="383"/>
      <c r="AE62" s="383"/>
      <c r="AF62" s="383"/>
      <c r="AG62" s="383"/>
      <c r="AH62" s="383"/>
      <c r="AI62" s="383"/>
      <c r="AJ62" s="383"/>
      <c r="AK62" s="383"/>
      <c r="AL62" s="383"/>
      <c r="AM62" s="383"/>
      <c r="AN62" s="383"/>
      <c r="AO62" s="383"/>
      <c r="AP62" s="383"/>
      <c r="AQ62" s="383"/>
      <c r="AR62" s="383"/>
      <c r="AS62" s="383"/>
      <c r="AT62" s="383"/>
    </row>
    <row r="63" spans="1:46" ht="7.5" customHeight="1">
      <c r="A63" s="44"/>
      <c r="B63" s="114"/>
      <c r="C63" s="114"/>
      <c r="D63" s="114"/>
      <c r="E63" s="114"/>
      <c r="F63" s="114"/>
      <c r="G63" s="114"/>
      <c r="H63" s="114"/>
      <c r="I63" s="114"/>
      <c r="J63" s="47"/>
      <c r="K63" s="114"/>
      <c r="L63" s="47"/>
      <c r="M63" s="47"/>
      <c r="N63" s="262"/>
      <c r="O63" s="34"/>
      <c r="P63" s="360"/>
      <c r="Q63" s="447"/>
      <c r="R63" s="447"/>
      <c r="S63" s="447"/>
      <c r="T63" s="447"/>
      <c r="U63" s="447"/>
      <c r="V63" s="449"/>
      <c r="X63" s="383"/>
      <c r="Y63" s="383"/>
      <c r="Z63" s="383"/>
      <c r="AA63" s="383"/>
      <c r="AB63" s="383"/>
      <c r="AC63" s="383"/>
      <c r="AD63" s="383"/>
      <c r="AE63" s="383"/>
      <c r="AF63" s="383"/>
      <c r="AG63" s="383"/>
      <c r="AH63" s="383"/>
      <c r="AI63" s="383"/>
      <c r="AJ63" s="383"/>
      <c r="AK63" s="383"/>
      <c r="AL63" s="383"/>
      <c r="AM63" s="383"/>
      <c r="AN63" s="383"/>
      <c r="AO63" s="383"/>
      <c r="AP63" s="383"/>
      <c r="AQ63" s="383"/>
      <c r="AR63" s="383"/>
      <c r="AS63" s="383"/>
      <c r="AT63" s="383"/>
    </row>
    <row r="64" spans="1:46" ht="15.75">
      <c r="A64" s="50" t="s">
        <v>79</v>
      </c>
      <c r="B64" s="105" t="str">
        <f t="shared" ref="B64:P64" si="72">IF(OR(B60&gt;0,B61&gt;0),B59/(B60+B61),"N/A")</f>
        <v>N/A</v>
      </c>
      <c r="C64" s="105" t="str">
        <f t="shared" si="72"/>
        <v>N/A</v>
      </c>
      <c r="D64" s="105" t="str">
        <f t="shared" si="72"/>
        <v>N/A</v>
      </c>
      <c r="E64" s="105" t="str">
        <f t="shared" si="72"/>
        <v>N/A</v>
      </c>
      <c r="F64" s="105" t="str">
        <f t="shared" si="72"/>
        <v>N/A</v>
      </c>
      <c r="G64" s="105" t="str">
        <f t="shared" si="72"/>
        <v>N/A</v>
      </c>
      <c r="H64" s="105" t="str">
        <f t="shared" si="72"/>
        <v>N/A</v>
      </c>
      <c r="I64" s="105" t="str">
        <f t="shared" si="72"/>
        <v>N/A</v>
      </c>
      <c r="J64" s="105" t="str">
        <f t="shared" si="72"/>
        <v>N/A</v>
      </c>
      <c r="K64" s="105" t="str">
        <f t="shared" si="72"/>
        <v>N/A</v>
      </c>
      <c r="L64" s="105" t="str">
        <f t="shared" si="72"/>
        <v>N/A</v>
      </c>
      <c r="M64" s="105" t="str">
        <f t="shared" si="72"/>
        <v>N/A</v>
      </c>
      <c r="N64" s="105" t="str">
        <f t="shared" si="72"/>
        <v>N/A</v>
      </c>
      <c r="O64" s="105" t="str">
        <f t="shared" si="72"/>
        <v>N/A</v>
      </c>
      <c r="P64" s="105" t="str">
        <f t="shared" si="72"/>
        <v>N/A</v>
      </c>
      <c r="Q64" s="447"/>
      <c r="R64" s="447"/>
      <c r="S64" s="447"/>
      <c r="T64" s="447"/>
      <c r="U64" s="447"/>
      <c r="V64" s="449"/>
      <c r="X64" s="383"/>
      <c r="Y64" s="383"/>
      <c r="Z64" s="383"/>
      <c r="AA64" s="383"/>
      <c r="AB64" s="383"/>
      <c r="AC64" s="383"/>
      <c r="AD64" s="383"/>
      <c r="AE64" s="383"/>
      <c r="AF64" s="383"/>
      <c r="AG64" s="383"/>
      <c r="AH64" s="383"/>
      <c r="AI64" s="383"/>
      <c r="AJ64" s="383"/>
      <c r="AK64" s="383"/>
      <c r="AL64" s="383"/>
      <c r="AM64" s="383"/>
      <c r="AN64" s="383"/>
      <c r="AO64" s="383"/>
      <c r="AP64" s="383"/>
      <c r="AQ64" s="383"/>
      <c r="AR64" s="383"/>
      <c r="AS64" s="383"/>
      <c r="AT64" s="383"/>
    </row>
    <row r="65" spans="1:46" ht="15.75">
      <c r="A65" s="50" t="s">
        <v>456</v>
      </c>
      <c r="B65" s="51" t="str">
        <f t="shared" ref="B65:P65" si="73">IF(B62=0," ",B62/B25)</f>
        <v xml:space="preserve"> </v>
      </c>
      <c r="C65" s="51" t="str">
        <f t="shared" si="73"/>
        <v xml:space="preserve"> </v>
      </c>
      <c r="D65" s="51" t="str">
        <f t="shared" si="73"/>
        <v xml:space="preserve"> </v>
      </c>
      <c r="E65" s="51" t="str">
        <f t="shared" si="73"/>
        <v xml:space="preserve"> </v>
      </c>
      <c r="F65" s="51" t="str">
        <f t="shared" si="73"/>
        <v xml:space="preserve"> </v>
      </c>
      <c r="G65" s="51" t="str">
        <f t="shared" si="73"/>
        <v xml:space="preserve"> </v>
      </c>
      <c r="H65" s="51" t="str">
        <f t="shared" si="73"/>
        <v xml:space="preserve"> </v>
      </c>
      <c r="I65" s="51" t="str">
        <f t="shared" si="73"/>
        <v xml:space="preserve"> </v>
      </c>
      <c r="J65" s="51" t="str">
        <f t="shared" si="73"/>
        <v xml:space="preserve"> </v>
      </c>
      <c r="K65" s="51" t="str">
        <f t="shared" si="73"/>
        <v xml:space="preserve"> </v>
      </c>
      <c r="L65" s="51" t="str">
        <f t="shared" si="73"/>
        <v xml:space="preserve"> </v>
      </c>
      <c r="M65" s="51" t="str">
        <f t="shared" si="73"/>
        <v xml:space="preserve"> </v>
      </c>
      <c r="N65" s="51" t="str">
        <f t="shared" si="73"/>
        <v xml:space="preserve"> </v>
      </c>
      <c r="O65" s="51" t="str">
        <f t="shared" si="73"/>
        <v xml:space="preserve"> </v>
      </c>
      <c r="P65" s="51" t="str">
        <f t="shared" si="73"/>
        <v xml:space="preserve"> </v>
      </c>
      <c r="Q65" s="447"/>
      <c r="R65" s="447"/>
      <c r="S65" s="447"/>
      <c r="T65" s="447"/>
      <c r="U65" s="447"/>
      <c r="V65" s="449"/>
      <c r="X65" s="383"/>
      <c r="Y65" s="383"/>
      <c r="Z65" s="383"/>
      <c r="AA65" s="383"/>
      <c r="AB65" s="383"/>
      <c r="AC65" s="383"/>
      <c r="AD65" s="383"/>
      <c r="AE65" s="383"/>
      <c r="AF65" s="383"/>
      <c r="AG65" s="383"/>
      <c r="AH65" s="383"/>
      <c r="AI65" s="383"/>
      <c r="AJ65" s="383"/>
      <c r="AK65" s="383"/>
      <c r="AL65" s="383"/>
      <c r="AM65" s="383"/>
      <c r="AN65" s="383"/>
      <c r="AO65" s="383"/>
      <c r="AP65" s="383"/>
      <c r="AQ65" s="383"/>
      <c r="AR65" s="383"/>
      <c r="AS65" s="383"/>
      <c r="AT65" s="383"/>
    </row>
    <row r="66" spans="1:46" ht="7.5" customHeight="1">
      <c r="A66" s="44"/>
      <c r="B66" s="114"/>
      <c r="C66" s="114"/>
      <c r="D66" s="114"/>
      <c r="E66" s="114"/>
      <c r="F66" s="114"/>
      <c r="G66" s="114"/>
      <c r="H66" s="114"/>
      <c r="I66" s="114"/>
      <c r="J66" s="47"/>
      <c r="K66" s="114"/>
      <c r="L66" s="47"/>
      <c r="M66" s="47"/>
      <c r="N66" s="47"/>
      <c r="O66" s="115"/>
      <c r="P66" s="45"/>
      <c r="Q66" s="447"/>
      <c r="R66" s="447"/>
      <c r="S66" s="447"/>
      <c r="T66" s="447"/>
      <c r="U66" s="447"/>
      <c r="V66" s="449"/>
      <c r="X66" s="383"/>
      <c r="Y66" s="383"/>
      <c r="Z66" s="383"/>
      <c r="AA66" s="383"/>
      <c r="AB66" s="383"/>
      <c r="AC66" s="383"/>
      <c r="AD66" s="383"/>
      <c r="AE66" s="383"/>
      <c r="AF66" s="383"/>
      <c r="AG66" s="383"/>
      <c r="AH66" s="383"/>
      <c r="AI66" s="383"/>
      <c r="AJ66" s="383"/>
      <c r="AK66" s="383"/>
      <c r="AL66" s="383"/>
      <c r="AM66" s="383"/>
      <c r="AN66" s="383"/>
      <c r="AO66" s="383"/>
      <c r="AP66" s="383"/>
      <c r="AQ66" s="383"/>
      <c r="AR66" s="383"/>
      <c r="AS66" s="383"/>
      <c r="AT66" s="383"/>
    </row>
    <row r="67" spans="1:46" ht="15.75">
      <c r="A67" s="385" t="s">
        <v>90</v>
      </c>
      <c r="B67" s="465">
        <f>'Sources and Uses'!E62+B57-B24</f>
        <v>0</v>
      </c>
      <c r="C67" s="465">
        <f t="shared" ref="C67:P67" si="74">(-C24)+C57</f>
        <v>0</v>
      </c>
      <c r="D67" s="465">
        <f t="shared" si="74"/>
        <v>0</v>
      </c>
      <c r="E67" s="465">
        <f t="shared" si="74"/>
        <v>0</v>
      </c>
      <c r="F67" s="465">
        <f t="shared" si="74"/>
        <v>0</v>
      </c>
      <c r="G67" s="465">
        <f t="shared" si="74"/>
        <v>0</v>
      </c>
      <c r="H67" s="465">
        <f t="shared" si="74"/>
        <v>0</v>
      </c>
      <c r="I67" s="465">
        <f t="shared" si="74"/>
        <v>0</v>
      </c>
      <c r="J67" s="465">
        <f t="shared" si="74"/>
        <v>0</v>
      </c>
      <c r="K67" s="465">
        <f t="shared" si="74"/>
        <v>0</v>
      </c>
      <c r="L67" s="465">
        <f t="shared" si="74"/>
        <v>0</v>
      </c>
      <c r="M67" s="465">
        <f t="shared" si="74"/>
        <v>0</v>
      </c>
      <c r="N67" s="465">
        <f t="shared" si="74"/>
        <v>0</v>
      </c>
      <c r="O67" s="465">
        <f t="shared" si="74"/>
        <v>0</v>
      </c>
      <c r="P67" s="465">
        <f t="shared" si="74"/>
        <v>0</v>
      </c>
      <c r="Q67" s="447"/>
      <c r="R67" s="447"/>
      <c r="S67" s="447"/>
      <c r="T67" s="447"/>
      <c r="U67" s="447"/>
      <c r="V67" s="449"/>
      <c r="X67" s="383"/>
      <c r="Y67" s="383"/>
      <c r="Z67" s="383"/>
      <c r="AA67" s="383"/>
      <c r="AB67" s="383"/>
      <c r="AC67" s="383"/>
      <c r="AD67" s="383"/>
      <c r="AE67" s="383"/>
      <c r="AF67" s="383"/>
      <c r="AG67" s="383"/>
      <c r="AH67" s="383"/>
      <c r="AI67" s="383"/>
      <c r="AJ67" s="383"/>
      <c r="AK67" s="383"/>
      <c r="AL67" s="383"/>
      <c r="AM67" s="383"/>
      <c r="AN67" s="383"/>
      <c r="AO67" s="383"/>
      <c r="AP67" s="383"/>
      <c r="AQ67" s="383"/>
      <c r="AR67" s="383"/>
      <c r="AS67" s="383"/>
      <c r="AT67" s="383"/>
    </row>
    <row r="68" spans="1:46" ht="15.75">
      <c r="A68" s="385" t="s">
        <v>86</v>
      </c>
      <c r="B68" s="466"/>
      <c r="C68" s="465">
        <f t="shared" ref="C68:P68" si="75">B69*$B$11</f>
        <v>0</v>
      </c>
      <c r="D68" s="465">
        <f t="shared" si="75"/>
        <v>0</v>
      </c>
      <c r="E68" s="465">
        <f t="shared" si="75"/>
        <v>0</v>
      </c>
      <c r="F68" s="465">
        <f t="shared" si="75"/>
        <v>0</v>
      </c>
      <c r="G68" s="465">
        <f t="shared" si="75"/>
        <v>0</v>
      </c>
      <c r="H68" s="465">
        <f t="shared" si="75"/>
        <v>0</v>
      </c>
      <c r="I68" s="465">
        <f>H69*$B$11</f>
        <v>0</v>
      </c>
      <c r="J68" s="465">
        <f t="shared" si="75"/>
        <v>0</v>
      </c>
      <c r="K68" s="465">
        <f t="shared" si="75"/>
        <v>0</v>
      </c>
      <c r="L68" s="465">
        <f t="shared" si="75"/>
        <v>0</v>
      </c>
      <c r="M68" s="465">
        <f t="shared" si="75"/>
        <v>0</v>
      </c>
      <c r="N68" s="465">
        <f t="shared" si="75"/>
        <v>0</v>
      </c>
      <c r="O68" s="465">
        <f t="shared" si="75"/>
        <v>0</v>
      </c>
      <c r="P68" s="465">
        <f t="shared" si="75"/>
        <v>0</v>
      </c>
      <c r="Q68" s="447"/>
      <c r="R68" s="447"/>
      <c r="S68" s="447"/>
      <c r="T68" s="447"/>
      <c r="U68" s="447"/>
      <c r="V68" s="449"/>
      <c r="X68" s="383"/>
      <c r="Y68" s="383"/>
      <c r="Z68" s="383"/>
      <c r="AA68" s="383"/>
      <c r="AB68" s="383"/>
      <c r="AC68" s="383"/>
      <c r="AD68" s="383"/>
      <c r="AE68" s="383"/>
      <c r="AF68" s="383"/>
      <c r="AG68" s="383"/>
      <c r="AH68" s="383"/>
      <c r="AI68" s="383"/>
      <c r="AJ68" s="383"/>
      <c r="AK68" s="383"/>
      <c r="AL68" s="383"/>
      <c r="AM68" s="383"/>
      <c r="AN68" s="383"/>
      <c r="AO68" s="383"/>
      <c r="AP68" s="383"/>
      <c r="AQ68" s="383"/>
      <c r="AR68" s="383"/>
      <c r="AS68" s="383"/>
      <c r="AT68" s="383"/>
    </row>
    <row r="69" spans="1:46" ht="15.75">
      <c r="A69" s="385" t="s">
        <v>87</v>
      </c>
      <c r="B69" s="465">
        <f>SUM(B67:B68)</f>
        <v>0</v>
      </c>
      <c r="C69" s="465">
        <f>B69+C67+C68</f>
        <v>0</v>
      </c>
      <c r="D69" s="465">
        <f t="shared" ref="D69:P69" si="76">C69+D67+D68</f>
        <v>0</v>
      </c>
      <c r="E69" s="465">
        <f t="shared" si="76"/>
        <v>0</v>
      </c>
      <c r="F69" s="465">
        <f t="shared" si="76"/>
        <v>0</v>
      </c>
      <c r="G69" s="465">
        <f t="shared" si="76"/>
        <v>0</v>
      </c>
      <c r="H69" s="465">
        <f t="shared" si="76"/>
        <v>0</v>
      </c>
      <c r="I69" s="465">
        <f>H69+I67+I68</f>
        <v>0</v>
      </c>
      <c r="J69" s="465">
        <f t="shared" si="76"/>
        <v>0</v>
      </c>
      <c r="K69" s="465">
        <f t="shared" si="76"/>
        <v>0</v>
      </c>
      <c r="L69" s="465">
        <f t="shared" si="76"/>
        <v>0</v>
      </c>
      <c r="M69" s="465">
        <f t="shared" si="76"/>
        <v>0</v>
      </c>
      <c r="N69" s="465">
        <f t="shared" si="76"/>
        <v>0</v>
      </c>
      <c r="O69" s="465">
        <f t="shared" si="76"/>
        <v>0</v>
      </c>
      <c r="P69" s="465">
        <f t="shared" si="76"/>
        <v>0</v>
      </c>
      <c r="Q69" s="447"/>
      <c r="R69" s="447"/>
      <c r="S69" s="447"/>
      <c r="T69" s="447"/>
      <c r="U69" s="447"/>
      <c r="V69" s="449"/>
      <c r="X69" s="383"/>
      <c r="Y69" s="383"/>
      <c r="Z69" s="383"/>
      <c r="AA69" s="383"/>
      <c r="AB69" s="383"/>
      <c r="AC69" s="383"/>
      <c r="AD69" s="383"/>
      <c r="AE69" s="383"/>
      <c r="AF69" s="383"/>
      <c r="AG69" s="383"/>
      <c r="AH69" s="383"/>
      <c r="AI69" s="383"/>
      <c r="AJ69" s="383"/>
      <c r="AK69" s="383"/>
      <c r="AL69" s="383"/>
      <c r="AM69" s="383"/>
      <c r="AN69" s="383"/>
      <c r="AO69" s="383"/>
      <c r="AP69" s="383"/>
      <c r="AQ69" s="383"/>
      <c r="AR69" s="383"/>
      <c r="AS69" s="383"/>
      <c r="AT69" s="383"/>
    </row>
    <row r="70" spans="1:46" ht="15.75">
      <c r="Q70" s="450"/>
      <c r="R70" s="450"/>
      <c r="S70" s="450"/>
      <c r="T70" s="450"/>
      <c r="U70" s="450"/>
      <c r="X70" s="443"/>
      <c r="Y70" s="383"/>
      <c r="Z70" s="383"/>
      <c r="AA70" s="383"/>
      <c r="AB70" s="383"/>
      <c r="AC70" s="383"/>
      <c r="AD70" s="383"/>
      <c r="AE70" s="383"/>
      <c r="AF70" s="383"/>
      <c r="AG70" s="383"/>
      <c r="AH70" s="383"/>
      <c r="AI70" s="383"/>
      <c r="AJ70" s="383"/>
      <c r="AK70" s="383"/>
      <c r="AL70" s="383"/>
      <c r="AM70" s="383"/>
      <c r="AN70" s="383"/>
      <c r="AO70" s="383"/>
      <c r="AP70" s="383"/>
      <c r="AQ70" s="383"/>
      <c r="AR70" s="383"/>
      <c r="AS70" s="383"/>
      <c r="AT70" s="383"/>
    </row>
    <row r="71" spans="1:46">
      <c r="P71" s="383"/>
      <c r="Q71" s="383"/>
      <c r="R71" s="383"/>
      <c r="S71" s="383"/>
      <c r="T71" s="383"/>
      <c r="U71" s="383"/>
      <c r="X71" s="69"/>
      <c r="Y71" s="396"/>
      <c r="Z71" s="396"/>
    </row>
    <row r="72" spans="1:46">
      <c r="I72" s="383"/>
      <c r="J72" s="383"/>
      <c r="K72" s="383"/>
      <c r="L72" s="383"/>
      <c r="M72" s="383"/>
      <c r="N72" s="383"/>
      <c r="O72" s="383"/>
      <c r="P72" s="383"/>
      <c r="Q72" s="383"/>
      <c r="R72" s="383"/>
      <c r="S72" s="383"/>
      <c r="T72" s="383"/>
      <c r="U72" s="383"/>
      <c r="X72" s="446"/>
      <c r="Y72" s="446"/>
      <c r="Z72" s="446"/>
    </row>
    <row r="73" spans="1:46">
      <c r="I73" s="451"/>
      <c r="J73" s="451"/>
      <c r="K73" s="451"/>
      <c r="L73" s="451"/>
      <c r="M73" s="451"/>
      <c r="N73" s="451"/>
      <c r="O73" s="451"/>
      <c r="P73" s="451"/>
      <c r="Q73" s="451"/>
      <c r="R73" s="451"/>
      <c r="S73" s="451"/>
      <c r="T73" s="451"/>
      <c r="U73" s="451"/>
      <c r="X73" s="383"/>
      <c r="Y73" s="383"/>
      <c r="Z73" s="383"/>
    </row>
    <row r="74" spans="1:46">
      <c r="I74" s="383"/>
      <c r="J74" s="383"/>
      <c r="K74" s="383"/>
      <c r="L74" s="383"/>
      <c r="M74" s="383"/>
      <c r="N74" s="383"/>
      <c r="O74" s="383"/>
      <c r="P74" s="446"/>
      <c r="Q74" s="383"/>
      <c r="R74" s="383"/>
      <c r="S74" s="383"/>
      <c r="T74" s="383"/>
      <c r="U74" s="383"/>
    </row>
    <row r="75" spans="1:46" ht="54" customHeight="1">
      <c r="M75" s="165"/>
      <c r="N75" s="383"/>
      <c r="O75" s="383"/>
      <c r="P75" s="446"/>
      <c r="Q75" s="383"/>
      <c r="R75" s="383"/>
      <c r="S75" s="383"/>
      <c r="T75" s="383"/>
      <c r="U75" s="383"/>
    </row>
    <row r="76" spans="1:46">
      <c r="I76" s="446"/>
      <c r="J76" s="446"/>
      <c r="K76" s="446"/>
      <c r="L76" s="383"/>
      <c r="M76" s="383"/>
      <c r="N76" s="383"/>
      <c r="O76" s="383"/>
      <c r="P76" s="383"/>
      <c r="Q76" s="383"/>
    </row>
    <row r="77" spans="1:46">
      <c r="I77" s="446"/>
      <c r="J77" s="446"/>
      <c r="K77" s="446"/>
      <c r="L77" s="383"/>
      <c r="M77" s="383"/>
      <c r="N77" s="383"/>
      <c r="O77" s="383"/>
      <c r="P77" s="383"/>
      <c r="Q77" s="383"/>
    </row>
    <row r="78" spans="1:46">
      <c r="A78" s="452"/>
      <c r="B78" s="452"/>
      <c r="C78" s="452"/>
      <c r="D78" s="452"/>
      <c r="E78" s="446"/>
      <c r="F78" s="446"/>
      <c r="G78" s="446"/>
      <c r="H78" s="446"/>
      <c r="I78" s="446"/>
      <c r="J78" s="446"/>
      <c r="K78" s="446"/>
      <c r="L78" s="383"/>
      <c r="M78" s="383"/>
      <c r="N78" s="383"/>
      <c r="O78" s="383"/>
      <c r="P78" s="383"/>
      <c r="Q78" s="383"/>
    </row>
    <row r="79" spans="1:46">
      <c r="A79" s="452"/>
      <c r="B79" s="452"/>
      <c r="C79" s="452"/>
      <c r="D79" s="452"/>
      <c r="E79" s="446"/>
      <c r="F79" s="446"/>
      <c r="G79" s="446"/>
      <c r="H79" s="446"/>
      <c r="I79" s="446"/>
      <c r="J79" s="446"/>
      <c r="K79" s="446"/>
      <c r="L79" s="383"/>
      <c r="M79" s="383"/>
      <c r="N79" s="383"/>
      <c r="O79" s="383"/>
      <c r="P79" s="383"/>
      <c r="Q79" s="383"/>
    </row>
    <row r="80" spans="1:46">
      <c r="A80" s="452"/>
      <c r="B80" s="452"/>
      <c r="C80" s="452"/>
      <c r="D80" s="452"/>
      <c r="E80" s="446"/>
      <c r="F80" s="446"/>
      <c r="G80" s="446"/>
      <c r="H80" s="446"/>
      <c r="I80" s="446"/>
      <c r="J80" s="446"/>
      <c r="K80" s="446"/>
      <c r="L80" s="383"/>
      <c r="M80" s="383"/>
      <c r="N80" s="383"/>
      <c r="O80" s="383"/>
      <c r="P80" s="383"/>
      <c r="Q80" s="383"/>
    </row>
    <row r="81" spans="1:32">
      <c r="A81" s="452"/>
      <c r="B81" s="452"/>
      <c r="C81" s="452"/>
      <c r="D81" s="452"/>
      <c r="E81" s="446"/>
      <c r="F81" s="446"/>
      <c r="G81" s="446"/>
      <c r="H81" s="446"/>
      <c r="I81" s="446"/>
      <c r="J81" s="446"/>
      <c r="K81" s="446"/>
      <c r="L81" s="383"/>
      <c r="M81" s="383"/>
      <c r="N81" s="383"/>
      <c r="O81" s="383"/>
      <c r="P81" s="383"/>
      <c r="Q81" s="383"/>
    </row>
    <row r="82" spans="1:32">
      <c r="A82" s="383"/>
      <c r="B82" s="453"/>
      <c r="C82" s="453"/>
      <c r="D82" s="453"/>
      <c r="E82" s="453"/>
      <c r="F82" s="453"/>
      <c r="G82" s="453"/>
      <c r="H82" s="453"/>
      <c r="I82" s="453"/>
      <c r="J82" s="453"/>
      <c r="K82" s="453"/>
      <c r="L82" s="383"/>
      <c r="M82" s="383"/>
      <c r="N82" s="383"/>
      <c r="O82" s="383"/>
      <c r="P82" s="383"/>
      <c r="Q82" s="383"/>
    </row>
    <row r="83" spans="1:32">
      <c r="A83" s="383"/>
      <c r="B83" s="383"/>
      <c r="C83" s="383"/>
      <c r="D83" s="383"/>
      <c r="E83" s="383"/>
      <c r="F83" s="383"/>
      <c r="G83" s="383"/>
      <c r="H83" s="383"/>
      <c r="I83" s="383"/>
      <c r="J83" s="383"/>
      <c r="K83" s="383"/>
      <c r="L83" s="383"/>
      <c r="M83" s="383"/>
      <c r="N83" s="383"/>
      <c r="O83" s="383"/>
      <c r="P83" s="383"/>
      <c r="Q83" s="383"/>
    </row>
    <row r="84" spans="1:32">
      <c r="A84" s="383"/>
      <c r="B84" s="446"/>
      <c r="C84" s="446"/>
      <c r="D84" s="446"/>
      <c r="E84" s="446"/>
      <c r="F84" s="446"/>
      <c r="G84" s="446"/>
      <c r="H84" s="446"/>
      <c r="I84" s="446"/>
      <c r="J84" s="446"/>
      <c r="K84" s="446"/>
      <c r="L84" s="383"/>
      <c r="M84" s="383"/>
      <c r="N84" s="383"/>
      <c r="O84" s="383"/>
      <c r="P84" s="383"/>
      <c r="Q84" s="383"/>
    </row>
    <row r="85" spans="1:32" ht="15.75">
      <c r="A85" s="454"/>
      <c r="B85" s="383"/>
      <c r="C85" s="383"/>
      <c r="D85" s="383"/>
      <c r="E85" s="383"/>
      <c r="F85" s="383"/>
      <c r="G85" s="383"/>
      <c r="H85" s="383"/>
      <c r="I85" s="383"/>
      <c r="J85" s="383"/>
      <c r="K85" s="383"/>
      <c r="L85" s="383"/>
      <c r="M85" s="383"/>
      <c r="N85" s="383"/>
      <c r="O85" s="383"/>
      <c r="P85" s="383"/>
      <c r="Q85" s="383"/>
    </row>
    <row r="86" spans="1:32">
      <c r="A86" s="383"/>
      <c r="B86" s="446"/>
      <c r="C86" s="446"/>
      <c r="D86" s="446"/>
      <c r="E86" s="446"/>
      <c r="F86" s="446"/>
      <c r="G86" s="446"/>
      <c r="H86" s="446"/>
      <c r="I86" s="446"/>
      <c r="J86" s="446"/>
      <c r="K86" s="446"/>
      <c r="L86" s="383"/>
      <c r="M86" s="383"/>
      <c r="N86" s="383"/>
      <c r="O86" s="383"/>
      <c r="P86" s="383"/>
      <c r="Q86" s="383"/>
    </row>
    <row r="87" spans="1:32">
      <c r="A87" s="383"/>
      <c r="B87" s="446"/>
      <c r="C87" s="446"/>
      <c r="D87" s="446"/>
      <c r="E87" s="446"/>
      <c r="F87" s="446"/>
      <c r="G87" s="446"/>
      <c r="H87" s="446"/>
      <c r="I87" s="446"/>
      <c r="J87" s="446"/>
      <c r="K87" s="446"/>
      <c r="L87" s="383"/>
      <c r="M87" s="383"/>
      <c r="N87" s="383"/>
      <c r="O87" s="383"/>
      <c r="P87" s="383"/>
      <c r="Q87" s="383"/>
    </row>
    <row r="88" spans="1:32">
      <c r="A88" s="383"/>
      <c r="B88" s="446"/>
      <c r="C88" s="446"/>
      <c r="D88" s="446"/>
      <c r="E88" s="446"/>
      <c r="F88" s="446"/>
      <c r="G88" s="446"/>
      <c r="H88" s="446"/>
      <c r="I88" s="446"/>
      <c r="J88" s="446"/>
      <c r="K88" s="446"/>
      <c r="L88" s="383"/>
      <c r="M88" s="383"/>
      <c r="N88" s="383"/>
      <c r="O88" s="383"/>
      <c r="P88" s="383"/>
      <c r="Q88" s="383"/>
    </row>
    <row r="89" spans="1:32">
      <c r="A89" s="383"/>
      <c r="B89" s="446"/>
      <c r="C89" s="446"/>
      <c r="D89" s="446"/>
      <c r="E89" s="446"/>
      <c r="F89" s="446"/>
      <c r="G89" s="446"/>
      <c r="H89" s="446"/>
      <c r="I89" s="446"/>
      <c r="J89" s="446"/>
      <c r="K89" s="446"/>
      <c r="L89" s="383"/>
      <c r="M89" s="383"/>
      <c r="N89" s="383"/>
      <c r="O89" s="383"/>
      <c r="P89" s="383"/>
      <c r="Q89" s="383"/>
    </row>
    <row r="96" spans="1:32">
      <c r="M96" s="455"/>
      <c r="N96" s="455"/>
      <c r="O96" s="455"/>
      <c r="P96" s="455"/>
      <c r="Q96" s="455"/>
      <c r="R96" s="455"/>
      <c r="S96" s="455"/>
      <c r="T96" s="455"/>
      <c r="U96" s="455"/>
      <c r="V96" s="455"/>
      <c r="W96" s="455"/>
      <c r="X96" s="455"/>
      <c r="Y96" s="455"/>
      <c r="Z96" s="455"/>
      <c r="AA96" s="455"/>
      <c r="AB96" s="455"/>
      <c r="AC96" s="455"/>
      <c r="AD96" s="455"/>
      <c r="AE96" s="455"/>
      <c r="AF96" s="455"/>
    </row>
    <row r="97" spans="13:32">
      <c r="M97" s="455"/>
      <c r="N97" s="455"/>
      <c r="O97" s="455"/>
      <c r="P97" s="455"/>
      <c r="Q97" s="455"/>
      <c r="R97" s="455"/>
      <c r="S97" s="455"/>
      <c r="T97" s="455"/>
      <c r="U97" s="455"/>
      <c r="V97" s="455"/>
      <c r="W97" s="455"/>
      <c r="X97" s="455"/>
      <c r="Y97" s="455"/>
      <c r="Z97" s="455"/>
      <c r="AA97" s="455"/>
      <c r="AB97" s="455"/>
      <c r="AC97" s="455"/>
      <c r="AD97" s="455"/>
      <c r="AE97" s="455"/>
      <c r="AF97" s="455"/>
    </row>
    <row r="98" spans="13:32">
      <c r="M98" s="455"/>
      <c r="N98" s="455"/>
      <c r="O98" s="455"/>
      <c r="P98" s="455"/>
      <c r="Q98" s="455"/>
      <c r="R98" s="455"/>
      <c r="S98" s="455"/>
      <c r="T98" s="455"/>
      <c r="U98" s="455"/>
      <c r="V98" s="455"/>
      <c r="W98" s="455"/>
      <c r="X98" s="455"/>
      <c r="Y98" s="455"/>
      <c r="Z98" s="455"/>
      <c r="AA98" s="455"/>
      <c r="AB98" s="455"/>
      <c r="AC98" s="455"/>
      <c r="AD98" s="455"/>
      <c r="AE98" s="455"/>
      <c r="AF98" s="455"/>
    </row>
    <row r="99" spans="13:32">
      <c r="M99" s="455"/>
      <c r="N99" s="455"/>
      <c r="O99" s="455"/>
      <c r="P99" s="455"/>
      <c r="Q99" s="455"/>
      <c r="R99" s="455"/>
      <c r="S99" s="455"/>
      <c r="T99" s="455"/>
      <c r="U99" s="455"/>
      <c r="V99" s="455"/>
      <c r="W99" s="455"/>
      <c r="X99" s="455"/>
      <c r="Y99" s="455"/>
      <c r="Z99" s="455"/>
      <c r="AA99" s="455"/>
      <c r="AB99" s="455"/>
      <c r="AC99" s="455"/>
      <c r="AD99" s="455"/>
      <c r="AE99" s="455"/>
      <c r="AF99" s="455"/>
    </row>
    <row r="100" spans="13:32">
      <c r="M100" s="455"/>
      <c r="N100" s="455"/>
      <c r="O100" s="455"/>
      <c r="P100" s="455"/>
      <c r="Q100" s="455"/>
      <c r="R100" s="455"/>
      <c r="S100" s="455"/>
      <c r="T100" s="455"/>
      <c r="U100" s="455"/>
      <c r="V100" s="455"/>
      <c r="W100" s="455"/>
      <c r="X100" s="455"/>
      <c r="Y100" s="455"/>
      <c r="Z100" s="455"/>
    </row>
    <row r="101" spans="13:32">
      <c r="M101" s="455"/>
      <c r="N101" s="455"/>
      <c r="O101" s="455"/>
      <c r="P101" s="455"/>
      <c r="Q101" s="455"/>
      <c r="R101" s="455"/>
      <c r="S101" s="455"/>
      <c r="T101" s="455"/>
      <c r="U101" s="455"/>
      <c r="V101" s="455"/>
      <c r="W101" s="455"/>
      <c r="X101" s="455"/>
      <c r="Y101" s="455"/>
      <c r="Z101" s="455"/>
    </row>
    <row r="102" spans="13:32">
      <c r="M102" s="455"/>
      <c r="N102" s="455"/>
      <c r="O102" s="455"/>
      <c r="P102" s="455"/>
      <c r="Q102" s="455"/>
      <c r="R102" s="455"/>
      <c r="S102" s="455"/>
      <c r="T102" s="455"/>
      <c r="U102" s="455"/>
      <c r="V102" s="455"/>
      <c r="W102" s="455"/>
      <c r="X102" s="455"/>
      <c r="Y102" s="455"/>
      <c r="Z102" s="455"/>
      <c r="AA102" s="455"/>
      <c r="AB102" s="455"/>
      <c r="AC102" s="455"/>
      <c r="AD102" s="455"/>
      <c r="AE102" s="455"/>
      <c r="AF102" s="455"/>
    </row>
    <row r="104" spans="13:32">
      <c r="M104" s="455"/>
      <c r="N104" s="455"/>
      <c r="O104" s="455"/>
      <c r="P104" s="455"/>
      <c r="Q104" s="455"/>
      <c r="R104" s="455"/>
      <c r="S104" s="455"/>
      <c r="T104" s="455"/>
      <c r="U104" s="455"/>
      <c r="V104" s="455"/>
      <c r="W104" s="455"/>
      <c r="X104" s="455"/>
      <c r="Y104" s="455"/>
      <c r="Z104" s="455"/>
      <c r="AA104" s="455"/>
      <c r="AB104" s="455"/>
      <c r="AC104" s="455"/>
      <c r="AD104" s="455"/>
      <c r="AE104" s="455"/>
      <c r="AF104" s="455"/>
    </row>
  </sheetData>
  <sheetProtection password="C933" sheet="1" objects="1" scenarios="1"/>
  <mergeCells count="14">
    <mergeCell ref="D11:L11"/>
    <mergeCell ref="D8:L8"/>
    <mergeCell ref="D9:L9"/>
    <mergeCell ref="D10:L10"/>
    <mergeCell ref="A1:P1"/>
    <mergeCell ref="A2:P2"/>
    <mergeCell ref="B4:I4"/>
    <mergeCell ref="D7:L7"/>
    <mergeCell ref="A14:A17"/>
    <mergeCell ref="B14:B17"/>
    <mergeCell ref="C14:K14"/>
    <mergeCell ref="C16:F16"/>
    <mergeCell ref="C17:F17"/>
    <mergeCell ref="C15:F15"/>
  </mergeCells>
  <phoneticPr fontId="3" type="noConversion"/>
  <conditionalFormatting sqref="D11:L11">
    <cfRule type="cellIs" dxfId="12" priority="1" stopIfTrue="1" operator="equal">
      <formula>"The Expense Escalator may not be more than 2% greater than the Revenue Escalator."</formula>
    </cfRule>
  </conditionalFormatting>
  <conditionalFormatting sqref="D9:L9">
    <cfRule type="cellIs" dxfId="11" priority="2" stopIfTrue="1" operator="equal">
      <formula>"The Revenue and Expense Escalators must be less than 4%"</formula>
    </cfRule>
  </conditionalFormatting>
  <conditionalFormatting sqref="D10:L10">
    <cfRule type="cellIs" dxfId="10" priority="3" stopIfTrue="1" operator="equal">
      <formula>"The Expense Escalator must be equal to or greater than Revenue Escalator"</formula>
    </cfRule>
  </conditionalFormatting>
  <conditionalFormatting sqref="D8:L8">
    <cfRule type="cellIs" dxfId="9" priority="4" stopIfTrue="1" operator="equal">
      <formula>"The Revenue and Expense Escalators must be equal or greater than 2%"</formula>
    </cfRule>
  </conditionalFormatting>
  <conditionalFormatting sqref="D7:L7">
    <cfRule type="cellIs" dxfId="8" priority="5" stopIfTrue="1" operator="equal">
      <formula>"Stabilized Vacancy must be greater than 0% and less than or equal to 10%"</formula>
    </cfRule>
  </conditionalFormatting>
  <pageMargins left="0.61" right="0.54" top="0.74" bottom="0.46" header="0.41" footer="0.28000000000000003"/>
  <pageSetup scale="49" orientation="landscape" r:id="rId1"/>
  <headerFooter alignWithMargins="0">
    <oddFooter>&amp;L&amp;"Times New Roman,Regular"&amp;10Revised March 2009&amp;R&amp;"Times New Roman,Regular"&amp;10Printed: &amp;D</oddFooter>
  </headerFooter>
  <ignoredErrors>
    <ignoredError sqref="C26" formula="1"/>
    <ignoredError sqref="C47:P47 C48:P48 C49:P49"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6146" r:id="rId4" name="Check Box 2">
              <controlPr defaultSize="0" autoFill="0" autoLine="0" autoPict="0">
                <anchor moveWithCells="1">
                  <from>
                    <xdr:col>1</xdr:col>
                    <xdr:colOff>495300</xdr:colOff>
                    <xdr:row>14</xdr:row>
                    <xdr:rowOff>133350</xdr:rowOff>
                  </from>
                  <to>
                    <xdr:col>1</xdr:col>
                    <xdr:colOff>809625</xdr:colOff>
                    <xdr:row>15</xdr:row>
                    <xdr:rowOff>76200</xdr:rowOff>
                  </to>
                </anchor>
              </controlPr>
            </control>
          </mc:Choice>
        </mc:AlternateContent>
        <mc:AlternateContent xmlns:mc="http://schemas.openxmlformats.org/markup-compatibility/2006">
          <mc:Choice Requires="x14">
            <control shapeId="6145" r:id="rId5" name="Check Box 1">
              <controlPr defaultSize="0" autoFill="0" autoLine="0" autoPict="0">
                <anchor moveWithCells="1">
                  <from>
                    <xdr:col>1</xdr:col>
                    <xdr:colOff>495300</xdr:colOff>
                    <xdr:row>14</xdr:row>
                    <xdr:rowOff>485775</xdr:rowOff>
                  </from>
                  <to>
                    <xdr:col>1</xdr:col>
                    <xdr:colOff>838200</xdr:colOff>
                    <xdr:row>16</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43"/>
    <pageSetUpPr fitToPage="1"/>
  </sheetPr>
  <dimension ref="A1:P66"/>
  <sheetViews>
    <sheetView topLeftCell="A5" zoomScale="68" zoomScaleNormal="68" workbookViewId="0">
      <selection activeCell="E37" sqref="E37"/>
    </sheetView>
  </sheetViews>
  <sheetFormatPr defaultRowHeight="15"/>
  <cols>
    <col min="1" max="1" width="31.77734375" style="484" bestFit="1" customWidth="1"/>
    <col min="2" max="12" width="10.77734375" style="484" bestFit="1" customWidth="1"/>
    <col min="13" max="16" width="10.44140625" style="484" bestFit="1" customWidth="1"/>
    <col min="17" max="16384" width="8.88671875" style="484"/>
  </cols>
  <sheetData>
    <row r="1" spans="1:16" ht="15.75">
      <c r="A1" s="535" t="s">
        <v>440</v>
      </c>
      <c r="B1" s="535"/>
      <c r="C1" s="535"/>
      <c r="D1" s="535"/>
      <c r="E1" s="535"/>
      <c r="F1" s="535"/>
      <c r="G1" s="535"/>
      <c r="H1" s="535"/>
      <c r="I1" s="535"/>
      <c r="J1" s="535"/>
      <c r="K1" s="535"/>
      <c r="L1" s="535"/>
      <c r="M1" s="535"/>
      <c r="N1" s="535"/>
      <c r="O1" s="535"/>
      <c r="P1" s="535"/>
    </row>
    <row r="2" spans="1:16" ht="15.75">
      <c r="A2" s="535" t="s">
        <v>423</v>
      </c>
      <c r="B2" s="535"/>
      <c r="C2" s="535"/>
      <c r="D2" s="535"/>
      <c r="E2" s="535"/>
      <c r="F2" s="535"/>
      <c r="G2" s="535"/>
      <c r="H2" s="535"/>
      <c r="I2" s="535"/>
      <c r="J2" s="535"/>
      <c r="K2" s="535"/>
      <c r="L2" s="535"/>
      <c r="M2" s="535"/>
      <c r="N2" s="535"/>
      <c r="O2" s="535"/>
      <c r="P2" s="535"/>
    </row>
    <row r="3" spans="1:16">
      <c r="A3" s="367"/>
      <c r="B3" s="367"/>
      <c r="C3" s="367"/>
      <c r="D3" s="367"/>
      <c r="E3" s="367"/>
      <c r="F3" s="367"/>
      <c r="G3" s="367"/>
      <c r="H3" s="367"/>
      <c r="I3" s="367"/>
      <c r="J3" s="367"/>
      <c r="K3" s="367"/>
      <c r="L3" s="367"/>
      <c r="M3" s="367"/>
      <c r="N3" s="367"/>
      <c r="O3" s="367"/>
      <c r="P3" s="367"/>
    </row>
    <row r="4" spans="1:16" ht="15.75">
      <c r="A4" s="235" t="s">
        <v>22</v>
      </c>
      <c r="B4" s="736" t="str">
        <f>IF('Building Info'!F16&gt;0,'Building Info'!C6," ")</f>
        <v xml:space="preserve"> </v>
      </c>
      <c r="C4" s="737"/>
      <c r="D4" s="737"/>
      <c r="E4" s="737"/>
      <c r="F4" s="737"/>
      <c r="G4" s="737"/>
      <c r="H4" s="737"/>
      <c r="I4" s="738"/>
      <c r="J4" s="367"/>
      <c r="K4" s="367"/>
      <c r="L4" s="367"/>
      <c r="M4" s="367"/>
      <c r="N4" s="367"/>
      <c r="O4" s="367"/>
      <c r="P4" s="367"/>
    </row>
    <row r="5" spans="1:16" ht="15.75">
      <c r="A5" s="368"/>
      <c r="B5" s="369"/>
      <c r="C5" s="383"/>
      <c r="D5" s="383"/>
      <c r="E5" s="383"/>
      <c r="F5" s="23"/>
      <c r="G5" s="23"/>
      <c r="H5" s="23"/>
      <c r="I5" s="23"/>
      <c r="J5" s="367"/>
      <c r="K5" s="367"/>
      <c r="L5" s="367"/>
      <c r="M5" s="367"/>
      <c r="N5" s="367"/>
      <c r="O5" s="367"/>
      <c r="P5" s="367"/>
    </row>
    <row r="6" spans="1:16" ht="15.75" customHeight="1">
      <c r="A6" s="743" t="str">
        <f>IF('Building Info'!F30&gt;0,"Include only leaseable commercial activity on this worksheet. If the property will not lease the non-housing space, select No to the following question.","")</f>
        <v/>
      </c>
      <c r="B6" s="743"/>
      <c r="C6" s="743"/>
      <c r="D6" s="743"/>
      <c r="E6" s="743"/>
      <c r="F6" s="743"/>
      <c r="G6" s="743"/>
      <c r="H6" s="743"/>
      <c r="I6" s="743"/>
      <c r="J6" s="743"/>
      <c r="K6" s="743"/>
      <c r="L6" s="743"/>
      <c r="M6" s="743"/>
      <c r="N6" s="743"/>
      <c r="O6" s="743"/>
      <c r="P6" s="743"/>
    </row>
    <row r="7" spans="1:16" ht="15.75" customHeight="1">
      <c r="A7" s="743"/>
      <c r="B7" s="743"/>
      <c r="C7" s="743"/>
      <c r="D7" s="743"/>
      <c r="E7" s="743"/>
      <c r="F7" s="743"/>
      <c r="G7" s="743"/>
      <c r="H7" s="743"/>
      <c r="I7" s="743"/>
      <c r="J7" s="743"/>
      <c r="K7" s="743"/>
      <c r="L7" s="743"/>
      <c r="M7" s="743"/>
      <c r="N7" s="743"/>
      <c r="O7" s="743"/>
      <c r="P7" s="743"/>
    </row>
    <row r="8" spans="1:16" ht="15.75">
      <c r="A8" s="368"/>
      <c r="B8" s="369"/>
      <c r="C8" s="383"/>
      <c r="D8" s="383"/>
      <c r="E8" s="383"/>
      <c r="F8" s="23"/>
      <c r="G8" s="23"/>
      <c r="H8" s="23"/>
      <c r="I8" s="23"/>
      <c r="J8" s="367"/>
      <c r="K8" s="367"/>
      <c r="L8" s="367"/>
      <c r="M8" s="367"/>
      <c r="N8" s="367"/>
      <c r="O8" s="367"/>
      <c r="P8" s="367"/>
    </row>
    <row r="9" spans="1:16" ht="15.75">
      <c r="A9" s="303"/>
      <c r="B9" s="741" t="s">
        <v>462</v>
      </c>
      <c r="C9" s="741"/>
      <c r="D9" s="741"/>
      <c r="E9" s="741"/>
      <c r="F9" s="741"/>
      <c r="G9" s="741"/>
      <c r="H9" s="741"/>
      <c r="I9" s="742" t="s">
        <v>367</v>
      </c>
      <c r="J9" s="367"/>
      <c r="K9" s="367"/>
      <c r="L9" s="367"/>
      <c r="M9" s="367"/>
      <c r="N9" s="367"/>
      <c r="O9" s="367"/>
      <c r="P9" s="367"/>
    </row>
    <row r="10" spans="1:16" ht="15.75">
      <c r="A10" s="303"/>
      <c r="B10" s="741"/>
      <c r="C10" s="741"/>
      <c r="D10" s="741"/>
      <c r="E10" s="741"/>
      <c r="F10" s="741"/>
      <c r="G10" s="741"/>
      <c r="H10" s="741"/>
      <c r="I10" s="742"/>
      <c r="J10" s="367"/>
      <c r="K10" s="367"/>
      <c r="L10" s="367"/>
      <c r="M10" s="367"/>
      <c r="N10" s="367"/>
      <c r="O10" s="367"/>
      <c r="P10" s="367"/>
    </row>
    <row r="11" spans="1:16" ht="16.5" thickBot="1">
      <c r="A11" s="303"/>
      <c r="B11" s="321"/>
      <c r="C11" s="321"/>
      <c r="D11" s="321"/>
      <c r="E11" s="321"/>
      <c r="F11" s="321"/>
      <c r="G11" s="321"/>
      <c r="H11" s="321"/>
      <c r="I11" s="324"/>
      <c r="J11" s="367"/>
      <c r="K11" s="367"/>
      <c r="L11" s="367"/>
      <c r="M11" s="367"/>
      <c r="N11" s="367"/>
      <c r="O11" s="367"/>
      <c r="P11" s="367"/>
    </row>
    <row r="12" spans="1:16" ht="15.75">
      <c r="A12" s="235" t="s">
        <v>424</v>
      </c>
      <c r="B12" s="331"/>
      <c r="C12" s="739" t="s">
        <v>425</v>
      </c>
      <c r="D12" s="739"/>
      <c r="E12" s="739"/>
      <c r="F12" s="739"/>
      <c r="G12" s="740"/>
      <c r="H12" s="367"/>
      <c r="I12" s="367"/>
      <c r="J12" s="367"/>
      <c r="K12" s="367"/>
      <c r="L12" s="367"/>
      <c r="M12" s="367"/>
      <c r="N12" s="367"/>
      <c r="O12" s="367"/>
      <c r="P12" s="367"/>
    </row>
    <row r="13" spans="1:16" ht="16.5" thickBot="1">
      <c r="A13" s="368"/>
      <c r="B13" s="332"/>
      <c r="C13" s="747" t="s">
        <v>426</v>
      </c>
      <c r="D13" s="747"/>
      <c r="E13" s="747"/>
      <c r="F13" s="747"/>
      <c r="G13" s="748"/>
      <c r="H13" s="23"/>
      <c r="I13" s="23"/>
      <c r="J13" s="367"/>
      <c r="K13" s="367"/>
      <c r="L13" s="367"/>
      <c r="M13" s="367"/>
      <c r="N13" s="367"/>
      <c r="O13" s="367"/>
      <c r="P13" s="367"/>
    </row>
    <row r="14" spans="1:16" ht="15.75">
      <c r="A14" s="368"/>
      <c r="B14" s="331"/>
      <c r="C14" s="739" t="s">
        <v>427</v>
      </c>
      <c r="D14" s="739"/>
      <c r="E14" s="739"/>
      <c r="F14" s="739"/>
      <c r="G14" s="740"/>
      <c r="H14" s="236"/>
      <c r="I14" s="236"/>
      <c r="J14" s="236"/>
      <c r="K14" s="236"/>
      <c r="L14" s="367"/>
      <c r="M14" s="367"/>
      <c r="N14" s="367"/>
      <c r="O14" s="367"/>
      <c r="P14" s="367"/>
    </row>
    <row r="15" spans="1:16" ht="16.5" thickBot="1">
      <c r="A15" s="368"/>
      <c r="B15" s="332"/>
      <c r="C15" s="747" t="s">
        <v>428</v>
      </c>
      <c r="D15" s="747"/>
      <c r="E15" s="747"/>
      <c r="F15" s="747"/>
      <c r="G15" s="748"/>
      <c r="H15" s="236"/>
      <c r="I15" s="236"/>
      <c r="J15" s="236"/>
      <c r="K15" s="236"/>
      <c r="L15" s="367"/>
      <c r="M15" s="367"/>
      <c r="N15" s="367"/>
      <c r="O15" s="367"/>
      <c r="P15" s="367"/>
    </row>
    <row r="16" spans="1:16" ht="16.5" thickBot="1">
      <c r="A16" s="368"/>
      <c r="B16" s="333"/>
      <c r="C16" s="744" t="s">
        <v>464</v>
      </c>
      <c r="D16" s="745"/>
      <c r="E16" s="745"/>
      <c r="F16" s="745"/>
      <c r="G16" s="746"/>
      <c r="H16" s="236"/>
      <c r="I16" s="236"/>
      <c r="J16" s="236"/>
      <c r="K16" s="236"/>
      <c r="L16" s="367"/>
      <c r="M16" s="367"/>
      <c r="N16" s="367"/>
      <c r="O16" s="367"/>
      <c r="P16" s="367"/>
    </row>
    <row r="17" spans="1:16" ht="16.5" thickBot="1">
      <c r="A17" s="368"/>
      <c r="B17" s="334"/>
      <c r="C17" s="749" t="s">
        <v>429</v>
      </c>
      <c r="D17" s="749"/>
      <c r="E17" s="749"/>
      <c r="F17" s="749"/>
      <c r="G17" s="750"/>
      <c r="H17" s="236"/>
      <c r="I17" s="236"/>
      <c r="J17" s="236"/>
      <c r="K17" s="236"/>
      <c r="L17" s="367"/>
      <c r="M17" s="367"/>
      <c r="N17" s="367"/>
      <c r="O17" s="367"/>
      <c r="P17" s="367"/>
    </row>
    <row r="18" spans="1:16" ht="15.75" thickBot="1">
      <c r="A18" s="367"/>
      <c r="B18" s="367"/>
      <c r="C18" s="367"/>
      <c r="D18" s="367"/>
      <c r="E18" s="367"/>
      <c r="F18" s="367"/>
      <c r="G18" s="367"/>
      <c r="H18" s="367"/>
      <c r="I18" s="367"/>
      <c r="J18" s="367"/>
      <c r="K18" s="367"/>
      <c r="L18" s="367"/>
      <c r="M18" s="367"/>
      <c r="N18" s="367"/>
      <c r="O18" s="367"/>
      <c r="P18" s="367"/>
    </row>
    <row r="19" spans="1:16" ht="15.75">
      <c r="A19" s="237" t="s">
        <v>217</v>
      </c>
      <c r="B19" s="238" t="s">
        <v>0</v>
      </c>
      <c r="C19" s="239" t="s">
        <v>1</v>
      </c>
      <c r="D19" s="239" t="s">
        <v>2</v>
      </c>
      <c r="E19" s="239" t="s">
        <v>3</v>
      </c>
      <c r="F19" s="239" t="s">
        <v>4</v>
      </c>
      <c r="G19" s="239" t="s">
        <v>5</v>
      </c>
      <c r="H19" s="239" t="s">
        <v>6</v>
      </c>
      <c r="I19" s="239" t="s">
        <v>7</v>
      </c>
      <c r="J19" s="238" t="s">
        <v>8</v>
      </c>
      <c r="K19" s="239" t="s">
        <v>9</v>
      </c>
      <c r="L19" s="238" t="s">
        <v>10</v>
      </c>
      <c r="M19" s="239" t="s">
        <v>11</v>
      </c>
      <c r="N19" s="239" t="s">
        <v>12</v>
      </c>
      <c r="O19" s="239" t="s">
        <v>13</v>
      </c>
      <c r="P19" s="240" t="s">
        <v>14</v>
      </c>
    </row>
    <row r="20" spans="1:16">
      <c r="A20" s="295" t="s">
        <v>449</v>
      </c>
      <c r="B20" s="459"/>
      <c r="C20" s="458">
        <f t="shared" ref="C20:P21" si="0">(B20*$B$14)+B20</f>
        <v>0</v>
      </c>
      <c r="D20" s="458">
        <f t="shared" si="0"/>
        <v>0</v>
      </c>
      <c r="E20" s="458">
        <f t="shared" si="0"/>
        <v>0</v>
      </c>
      <c r="F20" s="458">
        <f t="shared" si="0"/>
        <v>0</v>
      </c>
      <c r="G20" s="458">
        <f t="shared" si="0"/>
        <v>0</v>
      </c>
      <c r="H20" s="458">
        <f t="shared" si="0"/>
        <v>0</v>
      </c>
      <c r="I20" s="458">
        <f t="shared" si="0"/>
        <v>0</v>
      </c>
      <c r="J20" s="458">
        <f t="shared" si="0"/>
        <v>0</v>
      </c>
      <c r="K20" s="458">
        <f t="shared" si="0"/>
        <v>0</v>
      </c>
      <c r="L20" s="458">
        <f t="shared" si="0"/>
        <v>0</v>
      </c>
      <c r="M20" s="458">
        <f t="shared" si="0"/>
        <v>0</v>
      </c>
      <c r="N20" s="458">
        <f t="shared" si="0"/>
        <v>0</v>
      </c>
      <c r="O20" s="458">
        <f t="shared" si="0"/>
        <v>0</v>
      </c>
      <c r="P20" s="467">
        <f t="shared" si="0"/>
        <v>0</v>
      </c>
    </row>
    <row r="21" spans="1:16">
      <c r="A21" s="295" t="s">
        <v>16</v>
      </c>
      <c r="B21" s="459"/>
      <c r="C21" s="458">
        <f t="shared" si="0"/>
        <v>0</v>
      </c>
      <c r="D21" s="458">
        <f t="shared" si="0"/>
        <v>0</v>
      </c>
      <c r="E21" s="458">
        <f t="shared" si="0"/>
        <v>0</v>
      </c>
      <c r="F21" s="458">
        <f t="shared" si="0"/>
        <v>0</v>
      </c>
      <c r="G21" s="458">
        <f t="shared" si="0"/>
        <v>0</v>
      </c>
      <c r="H21" s="458">
        <f t="shared" si="0"/>
        <v>0</v>
      </c>
      <c r="I21" s="458">
        <f t="shared" si="0"/>
        <v>0</v>
      </c>
      <c r="J21" s="458">
        <f t="shared" si="0"/>
        <v>0</v>
      </c>
      <c r="K21" s="458">
        <f t="shared" si="0"/>
        <v>0</v>
      </c>
      <c r="L21" s="458">
        <f t="shared" si="0"/>
        <v>0</v>
      </c>
      <c r="M21" s="458">
        <f t="shared" si="0"/>
        <v>0</v>
      </c>
      <c r="N21" s="458">
        <f t="shared" si="0"/>
        <v>0</v>
      </c>
      <c r="O21" s="458">
        <f t="shared" si="0"/>
        <v>0</v>
      </c>
      <c r="P21" s="467">
        <f t="shared" si="0"/>
        <v>0</v>
      </c>
    </row>
    <row r="22" spans="1:16">
      <c r="A22" s="295" t="s">
        <v>16</v>
      </c>
      <c r="B22" s="459"/>
      <c r="C22" s="459"/>
      <c r="D22" s="459"/>
      <c r="E22" s="459"/>
      <c r="F22" s="459"/>
      <c r="G22" s="459"/>
      <c r="H22" s="459"/>
      <c r="I22" s="459"/>
      <c r="J22" s="459"/>
      <c r="K22" s="459"/>
      <c r="L22" s="459"/>
      <c r="M22" s="459"/>
      <c r="N22" s="459"/>
      <c r="O22" s="459"/>
      <c r="P22" s="468"/>
    </row>
    <row r="23" spans="1:16">
      <c r="A23" s="242" t="s">
        <v>149</v>
      </c>
      <c r="B23" s="459"/>
      <c r="C23" s="459"/>
      <c r="D23" s="459"/>
      <c r="E23" s="459"/>
      <c r="F23" s="459"/>
      <c r="G23" s="459"/>
      <c r="H23" s="459"/>
      <c r="I23" s="459"/>
      <c r="J23" s="459"/>
      <c r="K23" s="459"/>
      <c r="L23" s="459"/>
      <c r="M23" s="459"/>
      <c r="N23" s="459"/>
      <c r="O23" s="459"/>
      <c r="P23" s="468"/>
    </row>
    <row r="24" spans="1:16">
      <c r="A24" s="298" t="s">
        <v>450</v>
      </c>
      <c r="B24" s="458">
        <f>SUM(B20:B23)</f>
        <v>0</v>
      </c>
      <c r="C24" s="458">
        <f t="shared" ref="C24:P24" si="1">SUM(C20:C23)</f>
        <v>0</v>
      </c>
      <c r="D24" s="458">
        <f t="shared" si="1"/>
        <v>0</v>
      </c>
      <c r="E24" s="458">
        <f t="shared" si="1"/>
        <v>0</v>
      </c>
      <c r="F24" s="458">
        <f t="shared" si="1"/>
        <v>0</v>
      </c>
      <c r="G24" s="458">
        <f t="shared" si="1"/>
        <v>0</v>
      </c>
      <c r="H24" s="458">
        <f t="shared" si="1"/>
        <v>0</v>
      </c>
      <c r="I24" s="458">
        <f t="shared" si="1"/>
        <v>0</v>
      </c>
      <c r="J24" s="458">
        <f t="shared" si="1"/>
        <v>0</v>
      </c>
      <c r="K24" s="458">
        <f t="shared" si="1"/>
        <v>0</v>
      </c>
      <c r="L24" s="458">
        <f t="shared" si="1"/>
        <v>0</v>
      </c>
      <c r="M24" s="458">
        <f t="shared" si="1"/>
        <v>0</v>
      </c>
      <c r="N24" s="458">
        <f t="shared" si="1"/>
        <v>0</v>
      </c>
      <c r="O24" s="458">
        <f t="shared" si="1"/>
        <v>0</v>
      </c>
      <c r="P24" s="467">
        <f t="shared" si="1"/>
        <v>0</v>
      </c>
    </row>
    <row r="25" spans="1:16">
      <c r="A25" s="241" t="str">
        <f>"- (Vacancy/Collection Loss)"</f>
        <v>- (Vacancy/Collection Loss)</v>
      </c>
      <c r="B25" s="457">
        <f>(B24*$B$12)</f>
        <v>0</v>
      </c>
      <c r="C25" s="457">
        <f>(C24*$B$13)</f>
        <v>0</v>
      </c>
      <c r="D25" s="457">
        <f t="shared" ref="D25:P25" si="2">(D24*$B$13)</f>
        <v>0</v>
      </c>
      <c r="E25" s="457">
        <f t="shared" si="2"/>
        <v>0</v>
      </c>
      <c r="F25" s="457">
        <f t="shared" si="2"/>
        <v>0</v>
      </c>
      <c r="G25" s="457">
        <f t="shared" si="2"/>
        <v>0</v>
      </c>
      <c r="H25" s="457">
        <f t="shared" si="2"/>
        <v>0</v>
      </c>
      <c r="I25" s="457">
        <f t="shared" si="2"/>
        <v>0</v>
      </c>
      <c r="J25" s="457">
        <f t="shared" si="2"/>
        <v>0</v>
      </c>
      <c r="K25" s="457">
        <f t="shared" si="2"/>
        <v>0</v>
      </c>
      <c r="L25" s="457">
        <f t="shared" si="2"/>
        <v>0</v>
      </c>
      <c r="M25" s="457">
        <f t="shared" si="2"/>
        <v>0</v>
      </c>
      <c r="N25" s="457">
        <f t="shared" si="2"/>
        <v>0</v>
      </c>
      <c r="O25" s="457">
        <f t="shared" si="2"/>
        <v>0</v>
      </c>
      <c r="P25" s="469">
        <f t="shared" si="2"/>
        <v>0</v>
      </c>
    </row>
    <row r="26" spans="1:16" ht="15.75">
      <c r="A26" s="243" t="s">
        <v>148</v>
      </c>
      <c r="B26" s="460">
        <f t="shared" ref="B26:P26" si="3">(B24-B25)</f>
        <v>0</v>
      </c>
      <c r="C26" s="460">
        <f t="shared" si="3"/>
        <v>0</v>
      </c>
      <c r="D26" s="460">
        <f t="shared" si="3"/>
        <v>0</v>
      </c>
      <c r="E26" s="460">
        <f t="shared" si="3"/>
        <v>0</v>
      </c>
      <c r="F26" s="460">
        <f t="shared" si="3"/>
        <v>0</v>
      </c>
      <c r="G26" s="460">
        <f t="shared" si="3"/>
        <v>0</v>
      </c>
      <c r="H26" s="460">
        <f t="shared" si="3"/>
        <v>0</v>
      </c>
      <c r="I26" s="460">
        <f t="shared" si="3"/>
        <v>0</v>
      </c>
      <c r="J26" s="461">
        <f t="shared" si="3"/>
        <v>0</v>
      </c>
      <c r="K26" s="460">
        <f t="shared" si="3"/>
        <v>0</v>
      </c>
      <c r="L26" s="461">
        <f t="shared" si="3"/>
        <v>0</v>
      </c>
      <c r="M26" s="460">
        <f t="shared" si="3"/>
        <v>0</v>
      </c>
      <c r="N26" s="460">
        <f t="shared" si="3"/>
        <v>0</v>
      </c>
      <c r="O26" s="460">
        <f t="shared" si="3"/>
        <v>0</v>
      </c>
      <c r="P26" s="470">
        <f t="shared" si="3"/>
        <v>0</v>
      </c>
    </row>
    <row r="27" spans="1:16">
      <c r="A27" s="244"/>
      <c r="B27" s="33"/>
      <c r="C27" s="33"/>
      <c r="D27" s="33"/>
      <c r="E27" s="33"/>
      <c r="F27" s="33"/>
      <c r="G27" s="33"/>
      <c r="H27" s="33"/>
      <c r="I27" s="33"/>
      <c r="J27" s="34"/>
      <c r="K27" s="35"/>
      <c r="L27" s="36"/>
      <c r="M27" s="36"/>
      <c r="N27" s="36"/>
      <c r="O27" s="36"/>
      <c r="P27" s="245"/>
    </row>
    <row r="28" spans="1:16" ht="15.75">
      <c r="A28" s="246" t="s">
        <v>18</v>
      </c>
      <c r="B28" s="38"/>
      <c r="C28" s="39"/>
      <c r="D28" s="39"/>
      <c r="E28" s="39"/>
      <c r="F28" s="39"/>
      <c r="G28" s="39"/>
      <c r="H28" s="39"/>
      <c r="I28" s="39"/>
      <c r="J28" s="38"/>
      <c r="K28" s="40"/>
      <c r="L28" s="247"/>
      <c r="M28" s="247"/>
      <c r="N28" s="247"/>
      <c r="O28" s="247"/>
      <c r="P28" s="248"/>
    </row>
    <row r="29" spans="1:16">
      <c r="A29" s="249" t="s">
        <v>66</v>
      </c>
      <c r="B29" s="459"/>
      <c r="C29" s="458">
        <f t="shared" ref="C29:P44" si="4">(B29*$B$15)+B29</f>
        <v>0</v>
      </c>
      <c r="D29" s="458">
        <f t="shared" si="4"/>
        <v>0</v>
      </c>
      <c r="E29" s="458">
        <f t="shared" si="4"/>
        <v>0</v>
      </c>
      <c r="F29" s="458">
        <f t="shared" si="4"/>
        <v>0</v>
      </c>
      <c r="G29" s="458">
        <f t="shared" si="4"/>
        <v>0</v>
      </c>
      <c r="H29" s="458">
        <f t="shared" si="4"/>
        <v>0</v>
      </c>
      <c r="I29" s="458">
        <f t="shared" si="4"/>
        <v>0</v>
      </c>
      <c r="J29" s="458">
        <f t="shared" si="4"/>
        <v>0</v>
      </c>
      <c r="K29" s="458">
        <f t="shared" si="4"/>
        <v>0</v>
      </c>
      <c r="L29" s="458">
        <f t="shared" si="4"/>
        <v>0</v>
      </c>
      <c r="M29" s="458">
        <f t="shared" si="4"/>
        <v>0</v>
      </c>
      <c r="N29" s="458">
        <f t="shared" si="4"/>
        <v>0</v>
      </c>
      <c r="O29" s="458">
        <f t="shared" si="4"/>
        <v>0</v>
      </c>
      <c r="P29" s="467">
        <f t="shared" si="4"/>
        <v>0</v>
      </c>
    </row>
    <row r="30" spans="1:16">
      <c r="A30" s="249" t="s">
        <v>88</v>
      </c>
      <c r="B30" s="459"/>
      <c r="C30" s="458">
        <f t="shared" si="4"/>
        <v>0</v>
      </c>
      <c r="D30" s="458">
        <f t="shared" si="4"/>
        <v>0</v>
      </c>
      <c r="E30" s="458">
        <f t="shared" si="4"/>
        <v>0</v>
      </c>
      <c r="F30" s="458">
        <f t="shared" si="4"/>
        <v>0</v>
      </c>
      <c r="G30" s="458">
        <f t="shared" si="4"/>
        <v>0</v>
      </c>
      <c r="H30" s="458">
        <f t="shared" si="4"/>
        <v>0</v>
      </c>
      <c r="I30" s="458">
        <f t="shared" si="4"/>
        <v>0</v>
      </c>
      <c r="J30" s="458">
        <f t="shared" si="4"/>
        <v>0</v>
      </c>
      <c r="K30" s="458">
        <f t="shared" si="4"/>
        <v>0</v>
      </c>
      <c r="L30" s="458">
        <f t="shared" si="4"/>
        <v>0</v>
      </c>
      <c r="M30" s="458">
        <f t="shared" si="4"/>
        <v>0</v>
      </c>
      <c r="N30" s="458">
        <f t="shared" si="4"/>
        <v>0</v>
      </c>
      <c r="O30" s="458">
        <f t="shared" si="4"/>
        <v>0</v>
      </c>
      <c r="P30" s="467">
        <f t="shared" si="4"/>
        <v>0</v>
      </c>
    </row>
    <row r="31" spans="1:16">
      <c r="A31" s="249" t="s">
        <v>64</v>
      </c>
      <c r="B31" s="459"/>
      <c r="C31" s="458">
        <f t="shared" si="4"/>
        <v>0</v>
      </c>
      <c r="D31" s="458">
        <f t="shared" si="4"/>
        <v>0</v>
      </c>
      <c r="E31" s="458">
        <f t="shared" si="4"/>
        <v>0</v>
      </c>
      <c r="F31" s="458">
        <f t="shared" si="4"/>
        <v>0</v>
      </c>
      <c r="G31" s="458">
        <f t="shared" si="4"/>
        <v>0</v>
      </c>
      <c r="H31" s="458">
        <f t="shared" si="4"/>
        <v>0</v>
      </c>
      <c r="I31" s="458">
        <f t="shared" si="4"/>
        <v>0</v>
      </c>
      <c r="J31" s="458">
        <f t="shared" si="4"/>
        <v>0</v>
      </c>
      <c r="K31" s="458">
        <f t="shared" si="4"/>
        <v>0</v>
      </c>
      <c r="L31" s="458">
        <f t="shared" si="4"/>
        <v>0</v>
      </c>
      <c r="M31" s="458">
        <f t="shared" si="4"/>
        <v>0</v>
      </c>
      <c r="N31" s="458">
        <f t="shared" si="4"/>
        <v>0</v>
      </c>
      <c r="O31" s="458">
        <f t="shared" si="4"/>
        <v>0</v>
      </c>
      <c r="P31" s="467">
        <f t="shared" si="4"/>
        <v>0</v>
      </c>
    </row>
    <row r="32" spans="1:16">
      <c r="A32" s="249" t="s">
        <v>67</v>
      </c>
      <c r="B32" s="459"/>
      <c r="C32" s="458">
        <f t="shared" si="4"/>
        <v>0</v>
      </c>
      <c r="D32" s="458">
        <f t="shared" si="4"/>
        <v>0</v>
      </c>
      <c r="E32" s="458">
        <f t="shared" si="4"/>
        <v>0</v>
      </c>
      <c r="F32" s="458">
        <f t="shared" si="4"/>
        <v>0</v>
      </c>
      <c r="G32" s="458">
        <f t="shared" si="4"/>
        <v>0</v>
      </c>
      <c r="H32" s="458">
        <f t="shared" si="4"/>
        <v>0</v>
      </c>
      <c r="I32" s="458">
        <f t="shared" si="4"/>
        <v>0</v>
      </c>
      <c r="J32" s="458">
        <f t="shared" si="4"/>
        <v>0</v>
      </c>
      <c r="K32" s="458">
        <f t="shared" si="4"/>
        <v>0</v>
      </c>
      <c r="L32" s="458">
        <f t="shared" si="4"/>
        <v>0</v>
      </c>
      <c r="M32" s="458">
        <f t="shared" si="4"/>
        <v>0</v>
      </c>
      <c r="N32" s="458">
        <f t="shared" si="4"/>
        <v>0</v>
      </c>
      <c r="O32" s="458">
        <f t="shared" si="4"/>
        <v>0</v>
      </c>
      <c r="P32" s="467">
        <f t="shared" si="4"/>
        <v>0</v>
      </c>
    </row>
    <row r="33" spans="1:16">
      <c r="A33" s="249" t="s">
        <v>174</v>
      </c>
      <c r="B33" s="459"/>
      <c r="C33" s="458">
        <f t="shared" si="4"/>
        <v>0</v>
      </c>
      <c r="D33" s="458">
        <f t="shared" si="4"/>
        <v>0</v>
      </c>
      <c r="E33" s="458">
        <f t="shared" si="4"/>
        <v>0</v>
      </c>
      <c r="F33" s="458">
        <f t="shared" si="4"/>
        <v>0</v>
      </c>
      <c r="G33" s="458">
        <f t="shared" si="4"/>
        <v>0</v>
      </c>
      <c r="H33" s="458">
        <f t="shared" si="4"/>
        <v>0</v>
      </c>
      <c r="I33" s="458">
        <f t="shared" si="4"/>
        <v>0</v>
      </c>
      <c r="J33" s="458">
        <f t="shared" si="4"/>
        <v>0</v>
      </c>
      <c r="K33" s="458">
        <f t="shared" si="4"/>
        <v>0</v>
      </c>
      <c r="L33" s="458">
        <f t="shared" si="4"/>
        <v>0</v>
      </c>
      <c r="M33" s="458">
        <f t="shared" si="4"/>
        <v>0</v>
      </c>
      <c r="N33" s="458">
        <f t="shared" si="4"/>
        <v>0</v>
      </c>
      <c r="O33" s="458">
        <f t="shared" si="4"/>
        <v>0</v>
      </c>
      <c r="P33" s="467">
        <f t="shared" si="4"/>
        <v>0</v>
      </c>
    </row>
    <row r="34" spans="1:16">
      <c r="A34" s="249" t="s">
        <v>71</v>
      </c>
      <c r="B34" s="459"/>
      <c r="C34" s="458">
        <f t="shared" si="4"/>
        <v>0</v>
      </c>
      <c r="D34" s="458">
        <f t="shared" si="4"/>
        <v>0</v>
      </c>
      <c r="E34" s="458">
        <f t="shared" si="4"/>
        <v>0</v>
      </c>
      <c r="F34" s="458">
        <f t="shared" si="4"/>
        <v>0</v>
      </c>
      <c r="G34" s="458">
        <f t="shared" si="4"/>
        <v>0</v>
      </c>
      <c r="H34" s="458">
        <f t="shared" si="4"/>
        <v>0</v>
      </c>
      <c r="I34" s="458">
        <f t="shared" si="4"/>
        <v>0</v>
      </c>
      <c r="J34" s="458">
        <f t="shared" si="4"/>
        <v>0</v>
      </c>
      <c r="K34" s="458">
        <f t="shared" si="4"/>
        <v>0</v>
      </c>
      <c r="L34" s="458">
        <f t="shared" si="4"/>
        <v>0</v>
      </c>
      <c r="M34" s="458">
        <f t="shared" si="4"/>
        <v>0</v>
      </c>
      <c r="N34" s="458">
        <f t="shared" si="4"/>
        <v>0</v>
      </c>
      <c r="O34" s="458">
        <f t="shared" si="4"/>
        <v>0</v>
      </c>
      <c r="P34" s="467">
        <f t="shared" si="4"/>
        <v>0</v>
      </c>
    </row>
    <row r="35" spans="1:16">
      <c r="A35" s="249" t="s">
        <v>19</v>
      </c>
      <c r="B35" s="459"/>
      <c r="C35" s="458">
        <f t="shared" si="4"/>
        <v>0</v>
      </c>
      <c r="D35" s="458">
        <f t="shared" si="4"/>
        <v>0</v>
      </c>
      <c r="E35" s="458">
        <f t="shared" si="4"/>
        <v>0</v>
      </c>
      <c r="F35" s="458">
        <f t="shared" si="4"/>
        <v>0</v>
      </c>
      <c r="G35" s="458">
        <f t="shared" si="4"/>
        <v>0</v>
      </c>
      <c r="H35" s="458">
        <f t="shared" si="4"/>
        <v>0</v>
      </c>
      <c r="I35" s="458">
        <f t="shared" si="4"/>
        <v>0</v>
      </c>
      <c r="J35" s="458">
        <f t="shared" si="4"/>
        <v>0</v>
      </c>
      <c r="K35" s="458">
        <f t="shared" si="4"/>
        <v>0</v>
      </c>
      <c r="L35" s="458">
        <f t="shared" si="4"/>
        <v>0</v>
      </c>
      <c r="M35" s="458">
        <f t="shared" si="4"/>
        <v>0</v>
      </c>
      <c r="N35" s="458">
        <f t="shared" si="4"/>
        <v>0</v>
      </c>
      <c r="O35" s="458">
        <f t="shared" si="4"/>
        <v>0</v>
      </c>
      <c r="P35" s="467">
        <f t="shared" si="4"/>
        <v>0</v>
      </c>
    </row>
    <row r="36" spans="1:16">
      <c r="A36" s="249" t="s">
        <v>65</v>
      </c>
      <c r="B36" s="459"/>
      <c r="C36" s="458">
        <f t="shared" si="4"/>
        <v>0</v>
      </c>
      <c r="D36" s="458">
        <f t="shared" si="4"/>
        <v>0</v>
      </c>
      <c r="E36" s="458">
        <f t="shared" si="4"/>
        <v>0</v>
      </c>
      <c r="F36" s="458">
        <f t="shared" si="4"/>
        <v>0</v>
      </c>
      <c r="G36" s="458">
        <f t="shared" si="4"/>
        <v>0</v>
      </c>
      <c r="H36" s="458">
        <f t="shared" si="4"/>
        <v>0</v>
      </c>
      <c r="I36" s="458">
        <f t="shared" si="4"/>
        <v>0</v>
      </c>
      <c r="J36" s="458">
        <f t="shared" si="4"/>
        <v>0</v>
      </c>
      <c r="K36" s="458">
        <f t="shared" si="4"/>
        <v>0</v>
      </c>
      <c r="L36" s="458">
        <f t="shared" si="4"/>
        <v>0</v>
      </c>
      <c r="M36" s="458">
        <f t="shared" si="4"/>
        <v>0</v>
      </c>
      <c r="N36" s="458">
        <f t="shared" si="4"/>
        <v>0</v>
      </c>
      <c r="O36" s="458">
        <f t="shared" si="4"/>
        <v>0</v>
      </c>
      <c r="P36" s="467">
        <f t="shared" si="4"/>
        <v>0</v>
      </c>
    </row>
    <row r="37" spans="1:16">
      <c r="A37" s="249" t="s">
        <v>23</v>
      </c>
      <c r="B37" s="459"/>
      <c r="C37" s="458">
        <f t="shared" si="4"/>
        <v>0</v>
      </c>
      <c r="D37" s="458">
        <f t="shared" si="4"/>
        <v>0</v>
      </c>
      <c r="E37" s="458">
        <f t="shared" si="4"/>
        <v>0</v>
      </c>
      <c r="F37" s="458">
        <f t="shared" si="4"/>
        <v>0</v>
      </c>
      <c r="G37" s="458">
        <f t="shared" si="4"/>
        <v>0</v>
      </c>
      <c r="H37" s="458">
        <f t="shared" si="4"/>
        <v>0</v>
      </c>
      <c r="I37" s="458">
        <f t="shared" si="4"/>
        <v>0</v>
      </c>
      <c r="J37" s="458">
        <f t="shared" si="4"/>
        <v>0</v>
      </c>
      <c r="K37" s="458">
        <f t="shared" si="4"/>
        <v>0</v>
      </c>
      <c r="L37" s="458">
        <f t="shared" si="4"/>
        <v>0</v>
      </c>
      <c r="M37" s="458">
        <f t="shared" si="4"/>
        <v>0</v>
      </c>
      <c r="N37" s="458">
        <f t="shared" si="4"/>
        <v>0</v>
      </c>
      <c r="O37" s="458">
        <f t="shared" si="4"/>
        <v>0</v>
      </c>
      <c r="P37" s="467">
        <f t="shared" si="4"/>
        <v>0</v>
      </c>
    </row>
    <row r="38" spans="1:16">
      <c r="A38" s="249" t="s">
        <v>74</v>
      </c>
      <c r="B38" s="459"/>
      <c r="C38" s="458">
        <f t="shared" si="4"/>
        <v>0</v>
      </c>
      <c r="D38" s="458">
        <f t="shared" si="4"/>
        <v>0</v>
      </c>
      <c r="E38" s="458">
        <f t="shared" si="4"/>
        <v>0</v>
      </c>
      <c r="F38" s="458">
        <f t="shared" si="4"/>
        <v>0</v>
      </c>
      <c r="G38" s="458">
        <f t="shared" si="4"/>
        <v>0</v>
      </c>
      <c r="H38" s="458">
        <f t="shared" si="4"/>
        <v>0</v>
      </c>
      <c r="I38" s="458">
        <f t="shared" si="4"/>
        <v>0</v>
      </c>
      <c r="J38" s="458">
        <f t="shared" si="4"/>
        <v>0</v>
      </c>
      <c r="K38" s="458">
        <f t="shared" si="4"/>
        <v>0</v>
      </c>
      <c r="L38" s="458">
        <f t="shared" si="4"/>
        <v>0</v>
      </c>
      <c r="M38" s="458">
        <f t="shared" si="4"/>
        <v>0</v>
      </c>
      <c r="N38" s="458">
        <f t="shared" si="4"/>
        <v>0</v>
      </c>
      <c r="O38" s="458">
        <f t="shared" si="4"/>
        <v>0</v>
      </c>
      <c r="P38" s="467">
        <f t="shared" si="4"/>
        <v>0</v>
      </c>
    </row>
    <row r="39" spans="1:16">
      <c r="A39" s="249" t="s">
        <v>70</v>
      </c>
      <c r="B39" s="459"/>
      <c r="C39" s="458">
        <f t="shared" si="4"/>
        <v>0</v>
      </c>
      <c r="D39" s="458">
        <f t="shared" si="4"/>
        <v>0</v>
      </c>
      <c r="E39" s="458">
        <f t="shared" si="4"/>
        <v>0</v>
      </c>
      <c r="F39" s="458">
        <f t="shared" si="4"/>
        <v>0</v>
      </c>
      <c r="G39" s="458">
        <f t="shared" si="4"/>
        <v>0</v>
      </c>
      <c r="H39" s="458">
        <f t="shared" si="4"/>
        <v>0</v>
      </c>
      <c r="I39" s="458">
        <f t="shared" si="4"/>
        <v>0</v>
      </c>
      <c r="J39" s="458">
        <f t="shared" si="4"/>
        <v>0</v>
      </c>
      <c r="K39" s="458">
        <f t="shared" si="4"/>
        <v>0</v>
      </c>
      <c r="L39" s="458">
        <f t="shared" si="4"/>
        <v>0</v>
      </c>
      <c r="M39" s="458">
        <f t="shared" si="4"/>
        <v>0</v>
      </c>
      <c r="N39" s="458">
        <f t="shared" si="4"/>
        <v>0</v>
      </c>
      <c r="O39" s="458">
        <f t="shared" si="4"/>
        <v>0</v>
      </c>
      <c r="P39" s="467">
        <f t="shared" si="4"/>
        <v>0</v>
      </c>
    </row>
    <row r="40" spans="1:16">
      <c r="A40" s="249" t="s">
        <v>72</v>
      </c>
      <c r="B40" s="459"/>
      <c r="C40" s="458">
        <f t="shared" si="4"/>
        <v>0</v>
      </c>
      <c r="D40" s="458">
        <f t="shared" si="4"/>
        <v>0</v>
      </c>
      <c r="E40" s="458">
        <f t="shared" si="4"/>
        <v>0</v>
      </c>
      <c r="F40" s="458">
        <f t="shared" si="4"/>
        <v>0</v>
      </c>
      <c r="G40" s="458">
        <f t="shared" si="4"/>
        <v>0</v>
      </c>
      <c r="H40" s="458">
        <f t="shared" si="4"/>
        <v>0</v>
      </c>
      <c r="I40" s="458">
        <f t="shared" si="4"/>
        <v>0</v>
      </c>
      <c r="J40" s="458">
        <f t="shared" si="4"/>
        <v>0</v>
      </c>
      <c r="K40" s="458">
        <f t="shared" si="4"/>
        <v>0</v>
      </c>
      <c r="L40" s="458">
        <f t="shared" si="4"/>
        <v>0</v>
      </c>
      <c r="M40" s="458">
        <f t="shared" si="4"/>
        <v>0</v>
      </c>
      <c r="N40" s="458">
        <f t="shared" si="4"/>
        <v>0</v>
      </c>
      <c r="O40" s="458">
        <f t="shared" si="4"/>
        <v>0</v>
      </c>
      <c r="P40" s="467">
        <f t="shared" si="4"/>
        <v>0</v>
      </c>
    </row>
    <row r="41" spans="1:16">
      <c r="A41" s="249" t="s">
        <v>76</v>
      </c>
      <c r="B41" s="459"/>
      <c r="C41" s="458">
        <f t="shared" si="4"/>
        <v>0</v>
      </c>
      <c r="D41" s="458">
        <f t="shared" si="4"/>
        <v>0</v>
      </c>
      <c r="E41" s="458">
        <f t="shared" si="4"/>
        <v>0</v>
      </c>
      <c r="F41" s="458">
        <f t="shared" si="4"/>
        <v>0</v>
      </c>
      <c r="G41" s="458">
        <f t="shared" si="4"/>
        <v>0</v>
      </c>
      <c r="H41" s="458">
        <f t="shared" si="4"/>
        <v>0</v>
      </c>
      <c r="I41" s="458">
        <f t="shared" si="4"/>
        <v>0</v>
      </c>
      <c r="J41" s="458">
        <f t="shared" si="4"/>
        <v>0</v>
      </c>
      <c r="K41" s="458">
        <f t="shared" si="4"/>
        <v>0</v>
      </c>
      <c r="L41" s="458">
        <f t="shared" si="4"/>
        <v>0</v>
      </c>
      <c r="M41" s="458">
        <f t="shared" si="4"/>
        <v>0</v>
      </c>
      <c r="N41" s="458">
        <f t="shared" si="4"/>
        <v>0</v>
      </c>
      <c r="O41" s="458">
        <f t="shared" si="4"/>
        <v>0</v>
      </c>
      <c r="P41" s="467">
        <f t="shared" si="4"/>
        <v>0</v>
      </c>
    </row>
    <row r="42" spans="1:16">
      <c r="A42" s="249" t="s">
        <v>73</v>
      </c>
      <c r="B42" s="459"/>
      <c r="C42" s="457">
        <f t="shared" si="4"/>
        <v>0</v>
      </c>
      <c r="D42" s="457">
        <f t="shared" si="4"/>
        <v>0</v>
      </c>
      <c r="E42" s="457">
        <f t="shared" si="4"/>
        <v>0</v>
      </c>
      <c r="F42" s="457">
        <f t="shared" si="4"/>
        <v>0</v>
      </c>
      <c r="G42" s="457">
        <f t="shared" si="4"/>
        <v>0</v>
      </c>
      <c r="H42" s="457">
        <f t="shared" si="4"/>
        <v>0</v>
      </c>
      <c r="I42" s="457">
        <f t="shared" si="4"/>
        <v>0</v>
      </c>
      <c r="J42" s="457">
        <f t="shared" si="4"/>
        <v>0</v>
      </c>
      <c r="K42" s="457">
        <f t="shared" si="4"/>
        <v>0</v>
      </c>
      <c r="L42" s="457">
        <f t="shared" si="4"/>
        <v>0</v>
      </c>
      <c r="M42" s="457">
        <f t="shared" si="4"/>
        <v>0</v>
      </c>
      <c r="N42" s="457">
        <f t="shared" si="4"/>
        <v>0</v>
      </c>
      <c r="O42" s="457">
        <f t="shared" si="4"/>
        <v>0</v>
      </c>
      <c r="P42" s="469">
        <f t="shared" si="4"/>
        <v>0</v>
      </c>
    </row>
    <row r="43" spans="1:16">
      <c r="A43" s="249" t="s">
        <v>147</v>
      </c>
      <c r="B43" s="459"/>
      <c r="C43" s="458">
        <f t="shared" si="4"/>
        <v>0</v>
      </c>
      <c r="D43" s="458">
        <f t="shared" si="4"/>
        <v>0</v>
      </c>
      <c r="E43" s="458">
        <f t="shared" si="4"/>
        <v>0</v>
      </c>
      <c r="F43" s="458">
        <f t="shared" si="4"/>
        <v>0</v>
      </c>
      <c r="G43" s="458">
        <f t="shared" si="4"/>
        <v>0</v>
      </c>
      <c r="H43" s="458">
        <f t="shared" si="4"/>
        <v>0</v>
      </c>
      <c r="I43" s="458">
        <f t="shared" si="4"/>
        <v>0</v>
      </c>
      <c r="J43" s="458">
        <f t="shared" si="4"/>
        <v>0</v>
      </c>
      <c r="K43" s="458">
        <f t="shared" si="4"/>
        <v>0</v>
      </c>
      <c r="L43" s="458">
        <f t="shared" si="4"/>
        <v>0</v>
      </c>
      <c r="M43" s="458">
        <f t="shared" si="4"/>
        <v>0</v>
      </c>
      <c r="N43" s="458">
        <f t="shared" si="4"/>
        <v>0</v>
      </c>
      <c r="O43" s="458">
        <f t="shared" si="4"/>
        <v>0</v>
      </c>
      <c r="P43" s="467">
        <f t="shared" si="4"/>
        <v>0</v>
      </c>
    </row>
    <row r="44" spans="1:16">
      <c r="A44" s="249" t="s">
        <v>75</v>
      </c>
      <c r="B44" s="459"/>
      <c r="C44" s="458">
        <f t="shared" si="4"/>
        <v>0</v>
      </c>
      <c r="D44" s="458">
        <f t="shared" si="4"/>
        <v>0</v>
      </c>
      <c r="E44" s="458">
        <f t="shared" si="4"/>
        <v>0</v>
      </c>
      <c r="F44" s="458">
        <f t="shared" si="4"/>
        <v>0</v>
      </c>
      <c r="G44" s="458">
        <f t="shared" si="4"/>
        <v>0</v>
      </c>
      <c r="H44" s="458">
        <f t="shared" si="4"/>
        <v>0</v>
      </c>
      <c r="I44" s="458">
        <f t="shared" si="4"/>
        <v>0</v>
      </c>
      <c r="J44" s="458">
        <f t="shared" si="4"/>
        <v>0</v>
      </c>
      <c r="K44" s="458">
        <f t="shared" si="4"/>
        <v>0</v>
      </c>
      <c r="L44" s="458">
        <f t="shared" si="4"/>
        <v>0</v>
      </c>
      <c r="M44" s="458">
        <f t="shared" si="4"/>
        <v>0</v>
      </c>
      <c r="N44" s="458">
        <f t="shared" si="4"/>
        <v>0</v>
      </c>
      <c r="O44" s="458">
        <f t="shared" si="4"/>
        <v>0</v>
      </c>
      <c r="P44" s="467">
        <f t="shared" si="4"/>
        <v>0</v>
      </c>
    </row>
    <row r="45" spans="1:16">
      <c r="A45" s="249" t="s">
        <v>69</v>
      </c>
      <c r="B45" s="459"/>
      <c r="C45" s="458">
        <f t="shared" ref="C45:P49" si="5">(B45*$B$15)+B45</f>
        <v>0</v>
      </c>
      <c r="D45" s="458">
        <f t="shared" si="5"/>
        <v>0</v>
      </c>
      <c r="E45" s="458">
        <f t="shared" si="5"/>
        <v>0</v>
      </c>
      <c r="F45" s="458">
        <f t="shared" si="5"/>
        <v>0</v>
      </c>
      <c r="G45" s="458">
        <f t="shared" si="5"/>
        <v>0</v>
      </c>
      <c r="H45" s="458">
        <f t="shared" si="5"/>
        <v>0</v>
      </c>
      <c r="I45" s="458">
        <f t="shared" si="5"/>
        <v>0</v>
      </c>
      <c r="J45" s="458">
        <f t="shared" si="5"/>
        <v>0</v>
      </c>
      <c r="K45" s="458">
        <f t="shared" si="5"/>
        <v>0</v>
      </c>
      <c r="L45" s="458">
        <f t="shared" si="5"/>
        <v>0</v>
      </c>
      <c r="M45" s="458">
        <f t="shared" si="5"/>
        <v>0</v>
      </c>
      <c r="N45" s="458">
        <f t="shared" si="5"/>
        <v>0</v>
      </c>
      <c r="O45" s="458">
        <f t="shared" si="5"/>
        <v>0</v>
      </c>
      <c r="P45" s="467">
        <f t="shared" si="5"/>
        <v>0</v>
      </c>
    </row>
    <row r="46" spans="1:16">
      <c r="A46" s="249" t="s">
        <v>68</v>
      </c>
      <c r="B46" s="459"/>
      <c r="C46" s="458">
        <f t="shared" si="5"/>
        <v>0</v>
      </c>
      <c r="D46" s="458">
        <f t="shared" si="5"/>
        <v>0</v>
      </c>
      <c r="E46" s="458">
        <f t="shared" si="5"/>
        <v>0</v>
      </c>
      <c r="F46" s="458">
        <f t="shared" si="5"/>
        <v>0</v>
      </c>
      <c r="G46" s="458">
        <f t="shared" si="5"/>
        <v>0</v>
      </c>
      <c r="H46" s="458">
        <f t="shared" si="5"/>
        <v>0</v>
      </c>
      <c r="I46" s="458">
        <f t="shared" si="5"/>
        <v>0</v>
      </c>
      <c r="J46" s="458">
        <f t="shared" si="5"/>
        <v>0</v>
      </c>
      <c r="K46" s="458">
        <f t="shared" si="5"/>
        <v>0</v>
      </c>
      <c r="L46" s="458">
        <f t="shared" si="5"/>
        <v>0</v>
      </c>
      <c r="M46" s="458">
        <f t="shared" si="5"/>
        <v>0</v>
      </c>
      <c r="N46" s="458">
        <f t="shared" si="5"/>
        <v>0</v>
      </c>
      <c r="O46" s="458">
        <f t="shared" si="5"/>
        <v>0</v>
      </c>
      <c r="P46" s="467">
        <f t="shared" si="5"/>
        <v>0</v>
      </c>
    </row>
    <row r="47" spans="1:16">
      <c r="A47" s="335" t="s">
        <v>465</v>
      </c>
      <c r="B47" s="459"/>
      <c r="C47" s="459">
        <f t="shared" si="5"/>
        <v>0</v>
      </c>
      <c r="D47" s="459">
        <f t="shared" si="5"/>
        <v>0</v>
      </c>
      <c r="E47" s="459">
        <f t="shared" si="5"/>
        <v>0</v>
      </c>
      <c r="F47" s="459">
        <f t="shared" si="5"/>
        <v>0</v>
      </c>
      <c r="G47" s="459">
        <f t="shared" si="5"/>
        <v>0</v>
      </c>
      <c r="H47" s="459">
        <f t="shared" si="5"/>
        <v>0</v>
      </c>
      <c r="I47" s="459">
        <f t="shared" si="5"/>
        <v>0</v>
      </c>
      <c r="J47" s="459">
        <f t="shared" si="5"/>
        <v>0</v>
      </c>
      <c r="K47" s="459">
        <f t="shared" si="5"/>
        <v>0</v>
      </c>
      <c r="L47" s="459">
        <f t="shared" si="5"/>
        <v>0</v>
      </c>
      <c r="M47" s="459">
        <f t="shared" si="5"/>
        <v>0</v>
      </c>
      <c r="N47" s="459">
        <f t="shared" si="5"/>
        <v>0</v>
      </c>
      <c r="O47" s="459">
        <f t="shared" si="5"/>
        <v>0</v>
      </c>
      <c r="P47" s="468">
        <f t="shared" si="5"/>
        <v>0</v>
      </c>
    </row>
    <row r="48" spans="1:16">
      <c r="A48" s="335" t="s">
        <v>465</v>
      </c>
      <c r="B48" s="459"/>
      <c r="C48" s="458">
        <f t="shared" si="5"/>
        <v>0</v>
      </c>
      <c r="D48" s="458">
        <f t="shared" si="5"/>
        <v>0</v>
      </c>
      <c r="E48" s="458">
        <f t="shared" si="5"/>
        <v>0</v>
      </c>
      <c r="F48" s="458">
        <f t="shared" si="5"/>
        <v>0</v>
      </c>
      <c r="G48" s="458">
        <f t="shared" si="5"/>
        <v>0</v>
      </c>
      <c r="H48" s="458">
        <f t="shared" si="5"/>
        <v>0</v>
      </c>
      <c r="I48" s="458">
        <f t="shared" si="5"/>
        <v>0</v>
      </c>
      <c r="J48" s="458">
        <f t="shared" si="5"/>
        <v>0</v>
      </c>
      <c r="K48" s="458">
        <f t="shared" si="5"/>
        <v>0</v>
      </c>
      <c r="L48" s="458">
        <f t="shared" si="5"/>
        <v>0</v>
      </c>
      <c r="M48" s="458">
        <f t="shared" si="5"/>
        <v>0</v>
      </c>
      <c r="N48" s="458">
        <f t="shared" si="5"/>
        <v>0</v>
      </c>
      <c r="O48" s="458">
        <f t="shared" si="5"/>
        <v>0</v>
      </c>
      <c r="P48" s="467">
        <f t="shared" si="5"/>
        <v>0</v>
      </c>
    </row>
    <row r="49" spans="1:16">
      <c r="A49" s="336" t="s">
        <v>465</v>
      </c>
      <c r="B49" s="459"/>
      <c r="C49" s="458">
        <f t="shared" si="5"/>
        <v>0</v>
      </c>
      <c r="D49" s="458">
        <f t="shared" si="5"/>
        <v>0</v>
      </c>
      <c r="E49" s="458">
        <f t="shared" si="5"/>
        <v>0</v>
      </c>
      <c r="F49" s="458">
        <f t="shared" si="5"/>
        <v>0</v>
      </c>
      <c r="G49" s="458">
        <f t="shared" si="5"/>
        <v>0</v>
      </c>
      <c r="H49" s="458">
        <f t="shared" si="5"/>
        <v>0</v>
      </c>
      <c r="I49" s="458">
        <f t="shared" si="5"/>
        <v>0</v>
      </c>
      <c r="J49" s="458">
        <f t="shared" si="5"/>
        <v>0</v>
      </c>
      <c r="K49" s="458">
        <f t="shared" si="5"/>
        <v>0</v>
      </c>
      <c r="L49" s="458">
        <f t="shared" si="5"/>
        <v>0</v>
      </c>
      <c r="M49" s="458">
        <f t="shared" si="5"/>
        <v>0</v>
      </c>
      <c r="N49" s="458">
        <f t="shared" si="5"/>
        <v>0</v>
      </c>
      <c r="O49" s="458">
        <f t="shared" si="5"/>
        <v>0</v>
      </c>
      <c r="P49" s="467">
        <f t="shared" si="5"/>
        <v>0</v>
      </c>
    </row>
    <row r="50" spans="1:16" ht="15.75">
      <c r="A50" s="250" t="s">
        <v>430</v>
      </c>
      <c r="B50" s="462">
        <f>SUM(B29:B49)</f>
        <v>0</v>
      </c>
      <c r="C50" s="462">
        <f t="shared" ref="C50:P50" si="6">SUM(C29:C49)</f>
        <v>0</v>
      </c>
      <c r="D50" s="462">
        <f t="shared" si="6"/>
        <v>0</v>
      </c>
      <c r="E50" s="462">
        <f t="shared" si="6"/>
        <v>0</v>
      </c>
      <c r="F50" s="462">
        <f t="shared" si="6"/>
        <v>0</v>
      </c>
      <c r="G50" s="462">
        <f t="shared" si="6"/>
        <v>0</v>
      </c>
      <c r="H50" s="462">
        <f t="shared" si="6"/>
        <v>0</v>
      </c>
      <c r="I50" s="462">
        <f t="shared" si="6"/>
        <v>0</v>
      </c>
      <c r="J50" s="462">
        <f t="shared" si="6"/>
        <v>0</v>
      </c>
      <c r="K50" s="462">
        <f t="shared" si="6"/>
        <v>0</v>
      </c>
      <c r="L50" s="462">
        <f t="shared" si="6"/>
        <v>0</v>
      </c>
      <c r="M50" s="462">
        <f t="shared" si="6"/>
        <v>0</v>
      </c>
      <c r="N50" s="462">
        <f t="shared" si="6"/>
        <v>0</v>
      </c>
      <c r="O50" s="462">
        <f t="shared" si="6"/>
        <v>0</v>
      </c>
      <c r="P50" s="462">
        <f t="shared" si="6"/>
        <v>0</v>
      </c>
    </row>
    <row r="51" spans="1:16" ht="7.5" customHeight="1" thickBot="1">
      <c r="A51" s="256"/>
      <c r="B51" s="257"/>
      <c r="C51" s="257"/>
      <c r="D51" s="257"/>
      <c r="E51" s="257"/>
      <c r="F51" s="257"/>
      <c r="G51" s="257"/>
      <c r="H51" s="257"/>
      <c r="I51" s="257"/>
      <c r="J51" s="257"/>
      <c r="K51" s="257"/>
      <c r="L51" s="257"/>
      <c r="M51" s="257"/>
      <c r="N51" s="257"/>
      <c r="O51" s="257"/>
      <c r="P51" s="258"/>
    </row>
    <row r="52" spans="1:16" ht="16.5" thickBot="1">
      <c r="A52" s="253" t="s">
        <v>431</v>
      </c>
      <c r="B52" s="475">
        <f>B26-B50</f>
        <v>0</v>
      </c>
      <c r="C52" s="475">
        <f t="shared" ref="C52:P52" si="7">C26-C50</f>
        <v>0</v>
      </c>
      <c r="D52" s="475">
        <f t="shared" si="7"/>
        <v>0</v>
      </c>
      <c r="E52" s="475">
        <f t="shared" si="7"/>
        <v>0</v>
      </c>
      <c r="F52" s="475">
        <f t="shared" si="7"/>
        <v>0</v>
      </c>
      <c r="G52" s="475">
        <f t="shared" si="7"/>
        <v>0</v>
      </c>
      <c r="H52" s="475">
        <f t="shared" si="7"/>
        <v>0</v>
      </c>
      <c r="I52" s="475">
        <f t="shared" si="7"/>
        <v>0</v>
      </c>
      <c r="J52" s="475">
        <f t="shared" si="7"/>
        <v>0</v>
      </c>
      <c r="K52" s="475">
        <f t="shared" si="7"/>
        <v>0</v>
      </c>
      <c r="L52" s="475">
        <f t="shared" si="7"/>
        <v>0</v>
      </c>
      <c r="M52" s="475">
        <f t="shared" si="7"/>
        <v>0</v>
      </c>
      <c r="N52" s="475">
        <f t="shared" si="7"/>
        <v>0</v>
      </c>
      <c r="O52" s="475">
        <f t="shared" si="7"/>
        <v>0</v>
      </c>
      <c r="P52" s="475">
        <f t="shared" si="7"/>
        <v>0</v>
      </c>
    </row>
    <row r="53" spans="1:16">
      <c r="A53" s="259" t="s">
        <v>432</v>
      </c>
      <c r="B53" s="476"/>
      <c r="C53" s="461">
        <f>(B53*$B$16)+B53</f>
        <v>0</v>
      </c>
      <c r="D53" s="461">
        <f t="shared" ref="D53:P53" si="8">(C53*$B$16)+C53</f>
        <v>0</v>
      </c>
      <c r="E53" s="461">
        <f t="shared" si="8"/>
        <v>0</v>
      </c>
      <c r="F53" s="461">
        <f t="shared" si="8"/>
        <v>0</v>
      </c>
      <c r="G53" s="461">
        <f t="shared" si="8"/>
        <v>0</v>
      </c>
      <c r="H53" s="461">
        <f t="shared" si="8"/>
        <v>0</v>
      </c>
      <c r="I53" s="461">
        <f t="shared" si="8"/>
        <v>0</v>
      </c>
      <c r="J53" s="461">
        <f t="shared" si="8"/>
        <v>0</v>
      </c>
      <c r="K53" s="461">
        <f t="shared" si="8"/>
        <v>0</v>
      </c>
      <c r="L53" s="461">
        <f t="shared" si="8"/>
        <v>0</v>
      </c>
      <c r="M53" s="461">
        <f t="shared" si="8"/>
        <v>0</v>
      </c>
      <c r="N53" s="461">
        <f t="shared" si="8"/>
        <v>0</v>
      </c>
      <c r="O53" s="461">
        <f t="shared" si="8"/>
        <v>0</v>
      </c>
      <c r="P53" s="477">
        <f t="shared" si="8"/>
        <v>0</v>
      </c>
    </row>
    <row r="54" spans="1:16">
      <c r="A54" s="260" t="s">
        <v>433</v>
      </c>
      <c r="B54" s="478"/>
      <c r="C54" s="478"/>
      <c r="D54" s="478"/>
      <c r="E54" s="478"/>
      <c r="F54" s="478"/>
      <c r="G54" s="478"/>
      <c r="H54" s="478"/>
      <c r="I54" s="478"/>
      <c r="J54" s="478"/>
      <c r="K54" s="478"/>
      <c r="L54" s="478"/>
      <c r="M54" s="478"/>
      <c r="N54" s="478"/>
      <c r="O54" s="478"/>
      <c r="P54" s="479"/>
    </row>
    <row r="55" spans="1:16" ht="7.5" customHeight="1" thickBot="1">
      <c r="A55" s="251"/>
      <c r="B55" s="45" t="s">
        <v>20</v>
      </c>
      <c r="C55" s="46" t="s">
        <v>20</v>
      </c>
      <c r="D55" s="46" t="s">
        <v>20</v>
      </c>
      <c r="E55" s="46" t="s">
        <v>20</v>
      </c>
      <c r="F55" s="46" t="s">
        <v>20</v>
      </c>
      <c r="G55" s="46" t="s">
        <v>20</v>
      </c>
      <c r="H55" s="46" t="s">
        <v>20</v>
      </c>
      <c r="I55" s="45"/>
      <c r="J55" s="45" t="s">
        <v>20</v>
      </c>
      <c r="K55" s="46" t="s">
        <v>20</v>
      </c>
      <c r="L55" s="45" t="s">
        <v>20</v>
      </c>
      <c r="M55" s="45" t="s">
        <v>20</v>
      </c>
      <c r="N55" s="45" t="s">
        <v>20</v>
      </c>
      <c r="O55" s="45" t="s">
        <v>20</v>
      </c>
      <c r="P55" s="252" t="s">
        <v>20</v>
      </c>
    </row>
    <row r="56" spans="1:16" ht="16.5" thickBot="1">
      <c r="A56" s="253" t="s">
        <v>77</v>
      </c>
      <c r="B56" s="471">
        <f>B52-(B53+B54)</f>
        <v>0</v>
      </c>
      <c r="C56" s="471">
        <f t="shared" ref="C56:P56" si="9">C52-(C53+C54)</f>
        <v>0</v>
      </c>
      <c r="D56" s="471">
        <f t="shared" si="9"/>
        <v>0</v>
      </c>
      <c r="E56" s="471">
        <f t="shared" si="9"/>
        <v>0</v>
      </c>
      <c r="F56" s="471">
        <f t="shared" si="9"/>
        <v>0</v>
      </c>
      <c r="G56" s="471">
        <f t="shared" si="9"/>
        <v>0</v>
      </c>
      <c r="H56" s="471">
        <f t="shared" si="9"/>
        <v>0</v>
      </c>
      <c r="I56" s="471">
        <f t="shared" si="9"/>
        <v>0</v>
      </c>
      <c r="J56" s="471">
        <f t="shared" si="9"/>
        <v>0</v>
      </c>
      <c r="K56" s="471">
        <f t="shared" si="9"/>
        <v>0</v>
      </c>
      <c r="L56" s="471">
        <f t="shared" si="9"/>
        <v>0</v>
      </c>
      <c r="M56" s="471">
        <f t="shared" si="9"/>
        <v>0</v>
      </c>
      <c r="N56" s="471">
        <f t="shared" si="9"/>
        <v>0</v>
      </c>
      <c r="O56" s="471">
        <f t="shared" si="9"/>
        <v>0</v>
      </c>
      <c r="P56" s="471">
        <f t="shared" si="9"/>
        <v>0</v>
      </c>
    </row>
    <row r="57" spans="1:16">
      <c r="A57" s="254" t="s">
        <v>151</v>
      </c>
      <c r="B57" s="472"/>
      <c r="C57" s="460">
        <f>$B$57</f>
        <v>0</v>
      </c>
      <c r="D57" s="460">
        <f t="shared" ref="D57:P57" si="10">$B$57</f>
        <v>0</v>
      </c>
      <c r="E57" s="460">
        <f t="shared" si="10"/>
        <v>0</v>
      </c>
      <c r="F57" s="460">
        <f t="shared" si="10"/>
        <v>0</v>
      </c>
      <c r="G57" s="460">
        <f t="shared" si="10"/>
        <v>0</v>
      </c>
      <c r="H57" s="460">
        <f t="shared" si="10"/>
        <v>0</v>
      </c>
      <c r="I57" s="460">
        <f t="shared" si="10"/>
        <v>0</v>
      </c>
      <c r="J57" s="460">
        <f t="shared" si="10"/>
        <v>0</v>
      </c>
      <c r="K57" s="460">
        <f t="shared" si="10"/>
        <v>0</v>
      </c>
      <c r="L57" s="460">
        <f t="shared" si="10"/>
        <v>0</v>
      </c>
      <c r="M57" s="460">
        <f t="shared" si="10"/>
        <v>0</v>
      </c>
      <c r="N57" s="460">
        <f t="shared" si="10"/>
        <v>0</v>
      </c>
      <c r="O57" s="460">
        <f t="shared" si="10"/>
        <v>0</v>
      </c>
      <c r="P57" s="470">
        <f t="shared" si="10"/>
        <v>0</v>
      </c>
    </row>
    <row r="58" spans="1:16" ht="15.75" thickBot="1">
      <c r="A58" s="255" t="s">
        <v>150</v>
      </c>
      <c r="B58" s="473"/>
      <c r="C58" s="473"/>
      <c r="D58" s="473"/>
      <c r="E58" s="473"/>
      <c r="F58" s="473"/>
      <c r="G58" s="473"/>
      <c r="H58" s="473"/>
      <c r="I58" s="473"/>
      <c r="J58" s="473"/>
      <c r="K58" s="473"/>
      <c r="L58" s="473"/>
      <c r="M58" s="473"/>
      <c r="N58" s="473"/>
      <c r="O58" s="473"/>
      <c r="P58" s="474"/>
    </row>
    <row r="59" spans="1:16" ht="16.5" thickBot="1">
      <c r="A59" s="253" t="s">
        <v>78</v>
      </c>
      <c r="B59" s="480">
        <f>B56-(B57+B58)</f>
        <v>0</v>
      </c>
      <c r="C59" s="480">
        <f t="shared" ref="C59:P59" si="11">C56-(C57+C58)</f>
        <v>0</v>
      </c>
      <c r="D59" s="480">
        <f t="shared" si="11"/>
        <v>0</v>
      </c>
      <c r="E59" s="480">
        <f t="shared" si="11"/>
        <v>0</v>
      </c>
      <c r="F59" s="480">
        <f t="shared" si="11"/>
        <v>0</v>
      </c>
      <c r="G59" s="480">
        <f t="shared" si="11"/>
        <v>0</v>
      </c>
      <c r="H59" s="480">
        <f t="shared" si="11"/>
        <v>0</v>
      </c>
      <c r="I59" s="480">
        <f t="shared" si="11"/>
        <v>0</v>
      </c>
      <c r="J59" s="480">
        <f t="shared" si="11"/>
        <v>0</v>
      </c>
      <c r="K59" s="480">
        <f t="shared" si="11"/>
        <v>0</v>
      </c>
      <c r="L59" s="480">
        <f t="shared" si="11"/>
        <v>0</v>
      </c>
      <c r="M59" s="480">
        <f t="shared" si="11"/>
        <v>0</v>
      </c>
      <c r="N59" s="480">
        <f t="shared" si="11"/>
        <v>0</v>
      </c>
      <c r="O59" s="480">
        <f t="shared" si="11"/>
        <v>0</v>
      </c>
      <c r="P59" s="480">
        <f t="shared" si="11"/>
        <v>0</v>
      </c>
    </row>
    <row r="60" spans="1:16" ht="7.5" customHeight="1">
      <c r="A60" s="261"/>
      <c r="B60" s="35"/>
      <c r="C60" s="35"/>
      <c r="D60" s="35"/>
      <c r="E60" s="35"/>
      <c r="F60" s="35"/>
      <c r="G60" s="35"/>
      <c r="H60" s="35"/>
      <c r="I60" s="35"/>
      <c r="J60" s="262"/>
      <c r="K60" s="35"/>
      <c r="L60" s="262"/>
      <c r="M60" s="262"/>
      <c r="N60" s="262"/>
      <c r="O60" s="34"/>
      <c r="P60" s="263"/>
    </row>
    <row r="61" spans="1:16">
      <c r="A61" s="264" t="s">
        <v>79</v>
      </c>
      <c r="B61" s="296" t="str">
        <f t="shared" ref="B61:P61" si="12">IF(OR(B57&gt;0,B58&gt;0),B56/(B57+B58),"N/A")</f>
        <v>N/A</v>
      </c>
      <c r="C61" s="296" t="str">
        <f t="shared" si="12"/>
        <v>N/A</v>
      </c>
      <c r="D61" s="296" t="str">
        <f t="shared" si="12"/>
        <v>N/A</v>
      </c>
      <c r="E61" s="296" t="str">
        <f t="shared" si="12"/>
        <v>N/A</v>
      </c>
      <c r="F61" s="296" t="str">
        <f t="shared" si="12"/>
        <v>N/A</v>
      </c>
      <c r="G61" s="296" t="str">
        <f t="shared" si="12"/>
        <v>N/A</v>
      </c>
      <c r="H61" s="296" t="str">
        <f t="shared" si="12"/>
        <v>N/A</v>
      </c>
      <c r="I61" s="296" t="str">
        <f t="shared" si="12"/>
        <v>N/A</v>
      </c>
      <c r="J61" s="296" t="str">
        <f t="shared" si="12"/>
        <v>N/A</v>
      </c>
      <c r="K61" s="296" t="str">
        <f t="shared" si="12"/>
        <v>N/A</v>
      </c>
      <c r="L61" s="296" t="str">
        <f t="shared" si="12"/>
        <v>N/A</v>
      </c>
      <c r="M61" s="296" t="str">
        <f t="shared" si="12"/>
        <v>N/A</v>
      </c>
      <c r="N61" s="296" t="str">
        <f t="shared" si="12"/>
        <v>N/A</v>
      </c>
      <c r="O61" s="296" t="str">
        <f t="shared" si="12"/>
        <v>N/A</v>
      </c>
      <c r="P61" s="297" t="str">
        <f t="shared" si="12"/>
        <v>N/A</v>
      </c>
    </row>
    <row r="62" spans="1:16">
      <c r="A62" s="264" t="s">
        <v>434</v>
      </c>
      <c r="B62" s="319" t="str">
        <f t="shared" ref="B62:P62" si="13">IF($B$24&gt;0,B59/B24,"N/A")</f>
        <v>N/A</v>
      </c>
      <c r="C62" s="319" t="str">
        <f t="shared" si="13"/>
        <v>N/A</v>
      </c>
      <c r="D62" s="319" t="str">
        <f t="shared" si="13"/>
        <v>N/A</v>
      </c>
      <c r="E62" s="319" t="str">
        <f t="shared" si="13"/>
        <v>N/A</v>
      </c>
      <c r="F62" s="319" t="str">
        <f t="shared" si="13"/>
        <v>N/A</v>
      </c>
      <c r="G62" s="319" t="str">
        <f t="shared" si="13"/>
        <v>N/A</v>
      </c>
      <c r="H62" s="319" t="str">
        <f t="shared" si="13"/>
        <v>N/A</v>
      </c>
      <c r="I62" s="319" t="str">
        <f t="shared" si="13"/>
        <v>N/A</v>
      </c>
      <c r="J62" s="319" t="str">
        <f t="shared" si="13"/>
        <v>N/A</v>
      </c>
      <c r="K62" s="319" t="str">
        <f t="shared" si="13"/>
        <v>N/A</v>
      </c>
      <c r="L62" s="319" t="str">
        <f t="shared" si="13"/>
        <v>N/A</v>
      </c>
      <c r="M62" s="319" t="str">
        <f t="shared" si="13"/>
        <v>N/A</v>
      </c>
      <c r="N62" s="319" t="str">
        <f t="shared" si="13"/>
        <v>N/A</v>
      </c>
      <c r="O62" s="319" t="str">
        <f t="shared" si="13"/>
        <v>N/A</v>
      </c>
      <c r="P62" s="320" t="str">
        <f t="shared" si="13"/>
        <v>N/A</v>
      </c>
    </row>
    <row r="63" spans="1:16" ht="7.5" customHeight="1">
      <c r="A63" s="265"/>
      <c r="B63" s="114"/>
      <c r="C63" s="114"/>
      <c r="D63" s="114"/>
      <c r="E63" s="114"/>
      <c r="F63" s="114"/>
      <c r="G63" s="114"/>
      <c r="H63" s="114"/>
      <c r="I63" s="114"/>
      <c r="J63" s="47"/>
      <c r="K63" s="114"/>
      <c r="L63" s="47"/>
      <c r="M63" s="47"/>
      <c r="N63" s="47"/>
      <c r="O63" s="115"/>
      <c r="P63" s="252"/>
    </row>
    <row r="64" spans="1:16">
      <c r="A64" s="264" t="s">
        <v>90</v>
      </c>
      <c r="B64" s="465">
        <f>B54-B23</f>
        <v>0</v>
      </c>
      <c r="C64" s="465">
        <f t="shared" ref="C64:P64" si="14">C54-C23</f>
        <v>0</v>
      </c>
      <c r="D64" s="465">
        <f t="shared" si="14"/>
        <v>0</v>
      </c>
      <c r="E64" s="465">
        <f t="shared" si="14"/>
        <v>0</v>
      </c>
      <c r="F64" s="465">
        <f t="shared" si="14"/>
        <v>0</v>
      </c>
      <c r="G64" s="465">
        <f t="shared" si="14"/>
        <v>0</v>
      </c>
      <c r="H64" s="465">
        <f t="shared" si="14"/>
        <v>0</v>
      </c>
      <c r="I64" s="465">
        <f t="shared" si="14"/>
        <v>0</v>
      </c>
      <c r="J64" s="465">
        <f t="shared" si="14"/>
        <v>0</v>
      </c>
      <c r="K64" s="465">
        <f t="shared" si="14"/>
        <v>0</v>
      </c>
      <c r="L64" s="465">
        <f t="shared" si="14"/>
        <v>0</v>
      </c>
      <c r="M64" s="465">
        <f t="shared" si="14"/>
        <v>0</v>
      </c>
      <c r="N64" s="465">
        <f t="shared" si="14"/>
        <v>0</v>
      </c>
      <c r="O64" s="465">
        <f t="shared" si="14"/>
        <v>0</v>
      </c>
      <c r="P64" s="481">
        <f t="shared" si="14"/>
        <v>0</v>
      </c>
    </row>
    <row r="65" spans="1:16">
      <c r="A65" s="264" t="s">
        <v>86</v>
      </c>
      <c r="B65" s="466"/>
      <c r="C65" s="465">
        <f t="shared" ref="C65:P65" si="15">B66*$B$17</f>
        <v>0</v>
      </c>
      <c r="D65" s="465">
        <f t="shared" si="15"/>
        <v>0</v>
      </c>
      <c r="E65" s="465">
        <f t="shared" si="15"/>
        <v>0</v>
      </c>
      <c r="F65" s="465">
        <f t="shared" si="15"/>
        <v>0</v>
      </c>
      <c r="G65" s="465">
        <f t="shared" si="15"/>
        <v>0</v>
      </c>
      <c r="H65" s="465">
        <f t="shared" si="15"/>
        <v>0</v>
      </c>
      <c r="I65" s="465">
        <f t="shared" si="15"/>
        <v>0</v>
      </c>
      <c r="J65" s="465">
        <f t="shared" si="15"/>
        <v>0</v>
      </c>
      <c r="K65" s="465">
        <f t="shared" si="15"/>
        <v>0</v>
      </c>
      <c r="L65" s="465">
        <f t="shared" si="15"/>
        <v>0</v>
      </c>
      <c r="M65" s="465">
        <f t="shared" si="15"/>
        <v>0</v>
      </c>
      <c r="N65" s="465">
        <f t="shared" si="15"/>
        <v>0</v>
      </c>
      <c r="O65" s="465">
        <f t="shared" si="15"/>
        <v>0</v>
      </c>
      <c r="P65" s="481">
        <f t="shared" si="15"/>
        <v>0</v>
      </c>
    </row>
    <row r="66" spans="1:16" ht="15.75" thickBot="1">
      <c r="A66" s="266" t="s">
        <v>87</v>
      </c>
      <c r="B66" s="482">
        <f>B64</f>
        <v>0</v>
      </c>
      <c r="C66" s="482">
        <f>B66+C64+C65</f>
        <v>0</v>
      </c>
      <c r="D66" s="482">
        <f t="shared" ref="D66:P66" si="16">C66+D64+D65</f>
        <v>0</v>
      </c>
      <c r="E66" s="482">
        <f t="shared" si="16"/>
        <v>0</v>
      </c>
      <c r="F66" s="482">
        <f t="shared" si="16"/>
        <v>0</v>
      </c>
      <c r="G66" s="482">
        <f t="shared" si="16"/>
        <v>0</v>
      </c>
      <c r="H66" s="482">
        <f t="shared" si="16"/>
        <v>0</v>
      </c>
      <c r="I66" s="482">
        <f t="shared" si="16"/>
        <v>0</v>
      </c>
      <c r="J66" s="482">
        <f t="shared" si="16"/>
        <v>0</v>
      </c>
      <c r="K66" s="482">
        <f t="shared" si="16"/>
        <v>0</v>
      </c>
      <c r="L66" s="482">
        <f t="shared" si="16"/>
        <v>0</v>
      </c>
      <c r="M66" s="482">
        <f t="shared" si="16"/>
        <v>0</v>
      </c>
      <c r="N66" s="482">
        <f t="shared" si="16"/>
        <v>0</v>
      </c>
      <c r="O66" s="482">
        <f t="shared" si="16"/>
        <v>0</v>
      </c>
      <c r="P66" s="483">
        <f t="shared" si="16"/>
        <v>0</v>
      </c>
    </row>
  </sheetData>
  <sheetProtection password="C933" sheet="1" objects="1" scenarios="1"/>
  <mergeCells count="12">
    <mergeCell ref="C16:G16"/>
    <mergeCell ref="C15:G15"/>
    <mergeCell ref="C17:G17"/>
    <mergeCell ref="C13:G13"/>
    <mergeCell ref="C14:G14"/>
    <mergeCell ref="A1:P1"/>
    <mergeCell ref="A2:P2"/>
    <mergeCell ref="B4:I4"/>
    <mergeCell ref="C12:G12"/>
    <mergeCell ref="B9:H10"/>
    <mergeCell ref="I9:I10"/>
    <mergeCell ref="A6:P7"/>
  </mergeCells>
  <phoneticPr fontId="3" type="noConversion"/>
  <conditionalFormatting sqref="A6:P7">
    <cfRule type="cellIs" dxfId="7" priority="1" stopIfTrue="1" operator="equal">
      <formula>"Include only leaseable commercial activity on this worksheet. If the property will not lease the non-housing space, select No to the following question."</formula>
    </cfRule>
  </conditionalFormatting>
  <pageMargins left="0.75" right="0.75" top="1" bottom="1" header="0.5" footer="0.5"/>
  <pageSetup scale="4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226" r:id="rId4" name="Check Box 34">
              <controlPr defaultSize="0" autoFill="0" autoLine="0" autoPict="0">
                <anchor moveWithCells="1">
                  <from>
                    <xdr:col>8</xdr:col>
                    <xdr:colOff>628650</xdr:colOff>
                    <xdr:row>7</xdr:row>
                    <xdr:rowOff>171450</xdr:rowOff>
                  </from>
                  <to>
                    <xdr:col>9</xdr:col>
                    <xdr:colOff>28575</xdr:colOff>
                    <xdr:row>8</xdr:row>
                    <xdr:rowOff>171450</xdr:rowOff>
                  </to>
                </anchor>
              </controlPr>
            </control>
          </mc:Choice>
        </mc:AlternateContent>
        <mc:AlternateContent xmlns:mc="http://schemas.openxmlformats.org/markup-compatibility/2006">
          <mc:Choice Requires="x14">
            <control shapeId="8227" r:id="rId5" name="Check Box 35">
              <controlPr defaultSize="0" autoFill="0" autoLine="0" autoPict="0">
                <anchor moveWithCells="1">
                  <from>
                    <xdr:col>8</xdr:col>
                    <xdr:colOff>619125</xdr:colOff>
                    <xdr:row>8</xdr:row>
                    <xdr:rowOff>152400</xdr:rowOff>
                  </from>
                  <to>
                    <xdr:col>9</xdr:col>
                    <xdr:colOff>19050</xdr:colOff>
                    <xdr:row>9</xdr:row>
                    <xdr:rowOff>152400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indexed="43"/>
  </sheetPr>
  <dimension ref="A1:T339"/>
  <sheetViews>
    <sheetView zoomScale="85" zoomScaleNormal="85" zoomScaleSheetLayoutView="80" workbookViewId="0">
      <selection activeCell="D166" sqref="D166"/>
    </sheetView>
  </sheetViews>
  <sheetFormatPr defaultRowHeight="15"/>
  <cols>
    <col min="1" max="1" width="15" style="367" customWidth="1"/>
    <col min="2" max="2" width="14.21875" style="367" customWidth="1"/>
    <col min="3" max="3" width="16.5546875" style="367" customWidth="1"/>
    <col min="4" max="4" width="17.44140625" style="367" customWidth="1"/>
    <col min="5" max="5" width="14.77734375" style="367" customWidth="1"/>
    <col min="6" max="6" width="14.5546875" style="367" customWidth="1"/>
    <col min="7" max="7" width="16.6640625" style="367" customWidth="1"/>
    <col min="8" max="8" width="15.5546875" style="367" customWidth="1"/>
    <col min="9" max="9" width="5.77734375" style="367" customWidth="1"/>
    <col min="10" max="10" width="10.33203125" style="367" customWidth="1"/>
    <col min="11" max="14" width="8.88671875" style="367"/>
    <col min="15" max="15" width="10.77734375" style="367" customWidth="1"/>
    <col min="16" max="16" width="10.33203125" style="367" customWidth="1"/>
    <col min="17" max="16384" width="8.88671875" style="367"/>
  </cols>
  <sheetData>
    <row r="1" spans="1:20" ht="15.75">
      <c r="A1" s="535" t="s">
        <v>232</v>
      </c>
      <c r="B1" s="535"/>
      <c r="C1" s="535"/>
      <c r="D1" s="535"/>
      <c r="E1" s="535"/>
      <c r="F1" s="535"/>
      <c r="G1" s="535"/>
      <c r="H1" s="535"/>
    </row>
    <row r="2" spans="1:20">
      <c r="A2" s="785" t="s">
        <v>494</v>
      </c>
      <c r="B2" s="785"/>
      <c r="C2" s="785"/>
      <c r="D2" s="785"/>
      <c r="E2" s="785"/>
      <c r="F2" s="785"/>
      <c r="G2" s="785"/>
      <c r="H2" s="785"/>
    </row>
    <row r="3" spans="1:20">
      <c r="A3" s="785" t="s">
        <v>212</v>
      </c>
      <c r="B3" s="785"/>
      <c r="C3" s="785"/>
      <c r="D3" s="785"/>
      <c r="E3" s="785"/>
      <c r="F3" s="785"/>
      <c r="G3" s="785"/>
      <c r="H3" s="785"/>
    </row>
    <row r="4" spans="1:20" ht="9.75" customHeight="1" thickBot="1">
      <c r="A4" s="393"/>
      <c r="B4" s="393"/>
      <c r="C4" s="393"/>
      <c r="D4" s="393"/>
      <c r="E4" s="393"/>
      <c r="F4" s="393"/>
      <c r="G4" s="393"/>
      <c r="H4" s="393"/>
    </row>
    <row r="5" spans="1:20" ht="16.5" thickBot="1">
      <c r="A5" s="789" t="s">
        <v>267</v>
      </c>
      <c r="B5" s="790"/>
      <c r="C5" s="790"/>
      <c r="D5" s="790"/>
      <c r="E5" s="790"/>
      <c r="F5" s="790"/>
      <c r="G5" s="790"/>
      <c r="H5" s="791"/>
    </row>
    <row r="6" spans="1:20" ht="6" customHeight="1" thickBot="1"/>
    <row r="7" spans="1:20" ht="16.5" thickBot="1">
      <c r="A7" s="390" t="s">
        <v>22</v>
      </c>
      <c r="B7" s="786" t="str">
        <f>IF('Building Info'!F16&gt;0,'Building Info'!C6," ")</f>
        <v xml:space="preserve"> </v>
      </c>
      <c r="C7" s="787"/>
      <c r="D7" s="787"/>
      <c r="E7" s="787"/>
      <c r="F7" s="787"/>
      <c r="G7" s="787"/>
      <c r="H7" s="788"/>
    </row>
    <row r="8" spans="1:20" ht="6" customHeight="1"/>
    <row r="9" spans="1:20" ht="18">
      <c r="A9" s="792" t="s">
        <v>491</v>
      </c>
      <c r="B9" s="792"/>
      <c r="C9" s="792"/>
      <c r="D9" s="792"/>
      <c r="E9" s="792"/>
      <c r="F9" s="792"/>
      <c r="G9" s="792"/>
      <c r="H9" s="792"/>
      <c r="J9" s="485"/>
      <c r="K9" s="485"/>
      <c r="L9" s="485"/>
      <c r="M9" s="485"/>
      <c r="N9" s="485"/>
      <c r="O9" s="485"/>
      <c r="P9" s="485"/>
      <c r="Q9" s="485"/>
      <c r="R9" s="485"/>
    </row>
    <row r="10" spans="1:20" ht="9" customHeight="1">
      <c r="A10" s="394"/>
      <c r="B10" s="394"/>
      <c r="C10" s="394"/>
      <c r="D10" s="394"/>
      <c r="E10" s="394"/>
      <c r="F10" s="394"/>
      <c r="G10" s="394"/>
      <c r="H10" s="394"/>
      <c r="J10" s="485"/>
      <c r="K10" s="485"/>
      <c r="L10" s="485"/>
      <c r="M10" s="485"/>
      <c r="N10" s="485"/>
      <c r="O10" s="485"/>
      <c r="P10" s="485"/>
      <c r="Q10" s="485"/>
      <c r="R10" s="485"/>
    </row>
    <row r="11" spans="1:20" ht="15.75">
      <c r="A11" s="769" t="s">
        <v>490</v>
      </c>
      <c r="B11" s="769"/>
      <c r="C11" s="769"/>
      <c r="D11" s="769"/>
      <c r="E11" s="769"/>
      <c r="F11" s="769"/>
      <c r="G11" s="769"/>
      <c r="H11" s="769"/>
      <c r="J11" s="443"/>
      <c r="K11" s="383"/>
      <c r="L11" s="383"/>
      <c r="M11" s="383"/>
      <c r="N11" s="383"/>
      <c r="O11" s="383"/>
      <c r="P11" s="443"/>
      <c r="Q11" s="383"/>
      <c r="R11" s="383"/>
      <c r="S11" s="383"/>
      <c r="T11" s="383"/>
    </row>
    <row r="12" spans="1:20" ht="7.5" customHeight="1" thickBot="1">
      <c r="A12" s="53"/>
      <c r="B12" s="53"/>
      <c r="C12" s="53"/>
      <c r="D12" s="53"/>
      <c r="E12" s="53"/>
      <c r="F12" s="53"/>
      <c r="G12" s="53"/>
      <c r="H12" s="53"/>
    </row>
    <row r="13" spans="1:20" ht="16.5" customHeight="1" thickBot="1">
      <c r="A13" s="816" t="s">
        <v>182</v>
      </c>
      <c r="B13" s="817"/>
      <c r="C13" s="817"/>
      <c r="D13" s="818"/>
      <c r="E13" s="816" t="s">
        <v>181</v>
      </c>
      <c r="F13" s="817"/>
      <c r="G13" s="817"/>
      <c r="H13" s="818"/>
    </row>
    <row r="14" spans="1:20" ht="16.5" customHeight="1" thickBot="1">
      <c r="A14" s="54" t="s">
        <v>153</v>
      </c>
      <c r="B14" s="55" t="s">
        <v>154</v>
      </c>
      <c r="C14" s="56" t="s">
        <v>155</v>
      </c>
      <c r="D14" s="57" t="s">
        <v>156</v>
      </c>
      <c r="E14" s="54" t="s">
        <v>153</v>
      </c>
      <c r="F14" s="55" t="s">
        <v>154</v>
      </c>
      <c r="G14" s="56" t="s">
        <v>155</v>
      </c>
      <c r="H14" s="57" t="s">
        <v>156</v>
      </c>
    </row>
    <row r="15" spans="1:20" ht="16.5" customHeight="1">
      <c r="A15" s="58">
        <v>0</v>
      </c>
      <c r="B15" s="432">
        <v>74708</v>
      </c>
      <c r="C15" s="168"/>
      <c r="D15" s="437">
        <f>IF(C15=" ",0,(C15*B15))</f>
        <v>0</v>
      </c>
      <c r="E15" s="58">
        <v>0</v>
      </c>
      <c r="F15" s="432">
        <v>114936</v>
      </c>
      <c r="G15" s="168"/>
      <c r="H15" s="437">
        <f>IF(G15=" ",0,G15*F15)</f>
        <v>0</v>
      </c>
    </row>
    <row r="16" spans="1:20" ht="16.5" customHeight="1">
      <c r="A16" s="59">
        <v>1</v>
      </c>
      <c r="B16" s="435">
        <v>85639</v>
      </c>
      <c r="C16" s="169"/>
      <c r="D16" s="430">
        <f>IF(C16 = " ",0,C16*B16)</f>
        <v>0</v>
      </c>
      <c r="E16" s="59">
        <v>1</v>
      </c>
      <c r="F16" s="435">
        <v>131753</v>
      </c>
      <c r="G16" s="169"/>
      <c r="H16" s="430">
        <f>IF(G16=" ",0,G16*F16)</f>
        <v>0</v>
      </c>
    </row>
    <row r="17" spans="1:20" ht="16.5" customHeight="1">
      <c r="A17" s="59">
        <v>2</v>
      </c>
      <c r="B17" s="435">
        <v>104138</v>
      </c>
      <c r="C17" s="169"/>
      <c r="D17" s="430">
        <f>IF(C17 = " ",0,C17*B17)</f>
        <v>0</v>
      </c>
      <c r="E17" s="59">
        <v>2</v>
      </c>
      <c r="F17" s="435">
        <v>160212</v>
      </c>
      <c r="G17" s="169"/>
      <c r="H17" s="430">
        <f>IF(G17=" ",0,G17*F17)</f>
        <v>0</v>
      </c>
    </row>
    <row r="18" spans="1:20" ht="16.5" customHeight="1">
      <c r="A18" s="59">
        <v>3</v>
      </c>
      <c r="B18" s="435">
        <v>134718</v>
      </c>
      <c r="C18" s="169"/>
      <c r="D18" s="430">
        <f>IF(C18=" ",0,C18*B18)</f>
        <v>0</v>
      </c>
      <c r="E18" s="59">
        <v>3</v>
      </c>
      <c r="F18" s="435">
        <v>207259</v>
      </c>
      <c r="G18" s="169"/>
      <c r="H18" s="430">
        <f>IF(G18=" ",0,G18*F18)</f>
        <v>0</v>
      </c>
    </row>
    <row r="19" spans="1:20" ht="16.5" customHeight="1" thickBot="1">
      <c r="A19" s="54" t="s">
        <v>157</v>
      </c>
      <c r="B19" s="436">
        <v>147880</v>
      </c>
      <c r="C19" s="170"/>
      <c r="D19" s="438">
        <f>IF(C19=" ",0,C19*B19)</f>
        <v>0</v>
      </c>
      <c r="E19" s="54" t="s">
        <v>157</v>
      </c>
      <c r="F19" s="436">
        <v>227508</v>
      </c>
      <c r="G19" s="170"/>
      <c r="H19" s="438">
        <f>IF(G19=" ",0,G19*F19)</f>
        <v>0</v>
      </c>
    </row>
    <row r="20" spans="1:20" ht="16.5" customHeight="1">
      <c r="A20" s="399"/>
      <c r="B20" s="61"/>
      <c r="C20" s="62">
        <f>SUM(C15:C19)</f>
        <v>0</v>
      </c>
      <c r="D20" s="439">
        <f>SUM(D15:D19)</f>
        <v>0</v>
      </c>
      <c r="E20" s="383"/>
      <c r="F20" s="12"/>
      <c r="G20" s="64">
        <f>SUM(G15:G19)</f>
        <v>0</v>
      </c>
      <c r="H20" s="440">
        <f>SUM(H15:H19)</f>
        <v>0</v>
      </c>
    </row>
    <row r="21" spans="1:20" ht="16.5" customHeight="1">
      <c r="A21" s="809" t="s">
        <v>184</v>
      </c>
      <c r="B21" s="809"/>
      <c r="C21" s="809"/>
      <c r="D21" s="439">
        <f>IF(D20=0,0,D20/C20)</f>
        <v>0</v>
      </c>
      <c r="E21" s="809" t="s">
        <v>183</v>
      </c>
      <c r="F21" s="809"/>
      <c r="G21" s="809"/>
      <c r="H21" s="439">
        <f>IF(H20=0,0,H20/G20)</f>
        <v>0</v>
      </c>
    </row>
    <row r="22" spans="1:20" ht="7.5" customHeight="1">
      <c r="A22" s="383"/>
      <c r="B22" s="383"/>
      <c r="C22" s="397"/>
      <c r="D22" s="63"/>
      <c r="E22" s="65"/>
      <c r="F22" s="65"/>
      <c r="G22" s="65"/>
      <c r="H22" s="65"/>
    </row>
    <row r="23" spans="1:20" ht="39" thickBot="1">
      <c r="A23" s="66" t="s">
        <v>153</v>
      </c>
      <c r="B23" s="67" t="s">
        <v>275</v>
      </c>
      <c r="C23" s="67" t="s">
        <v>213</v>
      </c>
      <c r="D23" s="68" t="s">
        <v>214</v>
      </c>
      <c r="E23" s="383"/>
      <c r="F23" s="770" t="s">
        <v>355</v>
      </c>
      <c r="G23" s="770"/>
      <c r="H23" s="413">
        <f>'Sources and Uses'!E69</f>
        <v>0</v>
      </c>
      <c r="K23" s="23"/>
      <c r="L23" s="69"/>
      <c r="M23" s="69"/>
      <c r="N23" s="383"/>
      <c r="O23" s="383"/>
      <c r="P23" s="69"/>
      <c r="Q23" s="23"/>
      <c r="R23" s="69"/>
      <c r="S23" s="69"/>
      <c r="T23" s="383"/>
    </row>
    <row r="24" spans="1:20">
      <c r="A24" s="69">
        <v>0</v>
      </c>
      <c r="B24" s="23">
        <f>IF(C15=" ",0,C15)</f>
        <v>0</v>
      </c>
      <c r="C24" s="70">
        <f>IF(G15=" ",0,G15)</f>
        <v>0</v>
      </c>
      <c r="D24" s="412">
        <f>IF((B24*B15)+(C24*F15)=0,0,((B24*B15)+(C24*F15))/(B24+C24))</f>
        <v>0</v>
      </c>
      <c r="E24" s="383"/>
      <c r="F24" s="775" t="s">
        <v>399</v>
      </c>
      <c r="G24" s="775"/>
      <c r="H24" s="412">
        <f>'Sources and Uses'!C36</f>
        <v>0</v>
      </c>
      <c r="J24" s="69"/>
      <c r="K24" s="486"/>
      <c r="L24" s="23"/>
      <c r="M24" s="487"/>
      <c r="N24" s="383"/>
      <c r="O24" s="383"/>
      <c r="P24" s="69"/>
      <c r="Q24" s="486"/>
      <c r="R24" s="23"/>
      <c r="S24" s="487"/>
      <c r="T24" s="383"/>
    </row>
    <row r="25" spans="1:20">
      <c r="A25" s="69">
        <v>1</v>
      </c>
      <c r="B25" s="70">
        <f>IF(C16=" ",0,C16)</f>
        <v>0</v>
      </c>
      <c r="C25" s="70">
        <f>IF(G16=" ",0,G16)</f>
        <v>0</v>
      </c>
      <c r="D25" s="412">
        <f>IF((B25*B16)+(C25*F16)=0,0,((B25*B16)+(C25*F16))/(B25+C25))</f>
        <v>0</v>
      </c>
      <c r="E25" s="383"/>
      <c r="F25" s="775" t="s">
        <v>400</v>
      </c>
      <c r="G25" s="775"/>
      <c r="H25" s="412">
        <f>'Sources and Uses'!C49</f>
        <v>0</v>
      </c>
      <c r="J25" s="69"/>
      <c r="K25" s="486"/>
      <c r="L25" s="23"/>
      <c r="M25" s="487"/>
      <c r="N25" s="383"/>
      <c r="O25" s="383"/>
      <c r="P25" s="69"/>
      <c r="Q25" s="486"/>
      <c r="R25" s="23"/>
      <c r="S25" s="487"/>
      <c r="T25" s="383"/>
    </row>
    <row r="26" spans="1:20">
      <c r="A26" s="69">
        <v>2</v>
      </c>
      <c r="B26" s="23">
        <f>IF(C17=" ",0,C17)</f>
        <v>0</v>
      </c>
      <c r="C26" s="23">
        <f>IF(G17=" ",0,G17)</f>
        <v>0</v>
      </c>
      <c r="D26" s="412">
        <f>IF((B26*B17)+(C26*F17)=0,0,((B26*B17)+(C26*F17))/(B26+C26))</f>
        <v>0</v>
      </c>
      <c r="E26" s="383"/>
      <c r="F26" s="775" t="s">
        <v>398</v>
      </c>
      <c r="G26" s="775"/>
      <c r="H26" s="412">
        <f>'Sources and Uses'!C50</f>
        <v>0</v>
      </c>
      <c r="J26" s="69"/>
      <c r="K26" s="486"/>
      <c r="L26" s="23"/>
      <c r="M26" s="487"/>
      <c r="N26" s="383"/>
      <c r="O26" s="383"/>
      <c r="P26" s="69"/>
      <c r="Q26" s="486"/>
      <c r="R26" s="23"/>
      <c r="S26" s="487"/>
      <c r="T26" s="383"/>
    </row>
    <row r="27" spans="1:20">
      <c r="A27" s="69">
        <v>3</v>
      </c>
      <c r="B27" s="23">
        <f>IF(C18=" ",0,C18)</f>
        <v>0</v>
      </c>
      <c r="C27" s="23">
        <f>IF(G18=" ",0,G18)</f>
        <v>0</v>
      </c>
      <c r="D27" s="412">
        <f>IF((B27*B18)+(C27*F18)=0,0,((B27*B18)+(C27*F18))/(B27+C27))</f>
        <v>0</v>
      </c>
      <c r="E27" s="383"/>
      <c r="F27" s="775" t="s">
        <v>401</v>
      </c>
      <c r="G27" s="775"/>
      <c r="H27" s="412">
        <f>('Sources and Uses'!C60+'Sources and Uses'!C61+'Sources and Uses'!C62+'Sources and Uses'!C63)</f>
        <v>0</v>
      </c>
      <c r="J27" s="69"/>
      <c r="K27" s="486"/>
      <c r="L27" s="23"/>
      <c r="M27" s="487"/>
      <c r="N27" s="383"/>
      <c r="O27" s="383"/>
      <c r="P27" s="69"/>
      <c r="Q27" s="486"/>
      <c r="R27" s="23"/>
      <c r="S27" s="487"/>
      <c r="T27" s="383"/>
    </row>
    <row r="28" spans="1:20" ht="15.75" thickBot="1">
      <c r="A28" s="56" t="s">
        <v>157</v>
      </c>
      <c r="B28" s="55">
        <f>IF(C19=" ",0,C19)</f>
        <v>0</v>
      </c>
      <c r="C28" s="55">
        <f>IF(G19=" ",0,G19)</f>
        <v>0</v>
      </c>
      <c r="D28" s="413">
        <f>IF((B28*B19)+(C28*F19)=0,0,((B28*B19)+(C28*F19))/(B28+C28))</f>
        <v>0</v>
      </c>
      <c r="E28" s="383"/>
      <c r="F28" s="776" t="s">
        <v>272</v>
      </c>
      <c r="G28" s="776"/>
      <c r="H28" s="436">
        <f>'Sources and Uses'!D69</f>
        <v>0</v>
      </c>
      <c r="J28" s="69"/>
      <c r="K28" s="486"/>
      <c r="L28" s="23"/>
      <c r="M28" s="487"/>
      <c r="N28" s="383"/>
      <c r="O28" s="383"/>
      <c r="P28" s="69"/>
      <c r="Q28" s="486"/>
      <c r="R28" s="23"/>
      <c r="S28" s="487"/>
      <c r="T28" s="383"/>
    </row>
    <row r="29" spans="1:20" ht="15.75">
      <c r="A29" s="383"/>
      <c r="B29" s="64">
        <f>SUM(B24:B28)</f>
        <v>0</v>
      </c>
      <c r="C29" s="64">
        <f>SUM(C24:C28)</f>
        <v>0</v>
      </c>
      <c r="D29" s="63"/>
      <c r="E29" s="383"/>
      <c r="F29" s="12"/>
      <c r="G29" s="397" t="s">
        <v>158</v>
      </c>
      <c r="H29" s="439">
        <f>H23-H24-H26-H25-H27-H28</f>
        <v>0</v>
      </c>
      <c r="J29" s="383"/>
      <c r="K29" s="12"/>
      <c r="L29" s="64"/>
      <c r="M29" s="63"/>
      <c r="N29" s="383"/>
      <c r="O29" s="383"/>
      <c r="P29" s="383"/>
      <c r="Q29" s="12"/>
      <c r="R29" s="64"/>
      <c r="S29" s="63"/>
      <c r="T29" s="383"/>
    </row>
    <row r="30" spans="1:20" ht="15.75" customHeight="1" thickBot="1">
      <c r="A30" s="383"/>
      <c r="B30" s="397" t="s">
        <v>188</v>
      </c>
      <c r="C30" s="71">
        <f>B29+C29</f>
        <v>0</v>
      </c>
      <c r="D30" s="824" t="str">
        <f>IF(C30='Rental Project Worksheet'!B38," ","The Total Units on the Rental Project Worksheet do not match this information")</f>
        <v xml:space="preserve"> </v>
      </c>
      <c r="E30" s="824"/>
      <c r="F30" s="824"/>
      <c r="G30" s="824"/>
      <c r="H30" s="824"/>
      <c r="J30" s="383"/>
      <c r="K30" s="12"/>
      <c r="L30" s="64"/>
      <c r="M30" s="63"/>
      <c r="N30" s="383"/>
      <c r="O30" s="383"/>
      <c r="P30" s="383"/>
      <c r="Q30" s="12"/>
      <c r="R30" s="64"/>
      <c r="S30" s="63"/>
      <c r="T30" s="383"/>
    </row>
    <row r="31" spans="1:20" ht="16.5" thickBot="1">
      <c r="A31" s="804" t="s">
        <v>417</v>
      </c>
      <c r="B31" s="804"/>
      <c r="C31" s="804"/>
      <c r="D31" s="441">
        <f>IF(AND(C20&gt;0,G20&gt;0),(((C20*D21)+(G20*H21))/(C20+G20)),IF(C20=0,H21,IF(G20=0,D21,0)))</f>
        <v>0</v>
      </c>
      <c r="E31" s="383"/>
      <c r="F31" s="804" t="s">
        <v>207</v>
      </c>
      <c r="G31" s="805"/>
      <c r="H31" s="442">
        <f>IF(AND(C30&gt;0,H29&gt;0),H29/C30,0)</f>
        <v>0</v>
      </c>
      <c r="J31" s="383"/>
      <c r="K31" s="383"/>
      <c r="L31" s="397"/>
      <c r="M31" s="63"/>
      <c r="N31" s="383"/>
      <c r="O31" s="383"/>
      <c r="P31" s="383"/>
      <c r="Q31" s="383"/>
      <c r="R31" s="397"/>
      <c r="S31" s="63"/>
      <c r="T31" s="383"/>
    </row>
    <row r="32" spans="1:20" ht="9.75" customHeight="1">
      <c r="A32" s="383"/>
      <c r="B32" s="383"/>
      <c r="C32" s="383"/>
      <c r="D32" s="383"/>
      <c r="E32" s="383"/>
      <c r="F32" s="383"/>
      <c r="G32" s="383"/>
      <c r="H32" s="383"/>
      <c r="J32" s="23"/>
      <c r="K32" s="401"/>
      <c r="L32" s="401"/>
      <c r="M32" s="401"/>
      <c r="N32" s="401"/>
      <c r="O32" s="23"/>
      <c r="P32" s="401"/>
      <c r="Q32" s="401"/>
    </row>
    <row r="33" spans="1:18" ht="15.75">
      <c r="A33" s="657" t="s">
        <v>273</v>
      </c>
      <c r="B33" s="657"/>
      <c r="C33" s="657"/>
      <c r="D33" s="657"/>
      <c r="E33" s="71" t="str">
        <f>IF(H31=0,"No",IF(H31&lt;=D31,"Yes","No"))</f>
        <v>No</v>
      </c>
      <c r="F33" s="383"/>
      <c r="G33" s="383"/>
      <c r="H33" s="383"/>
      <c r="J33" s="368"/>
      <c r="K33" s="368"/>
      <c r="L33" s="368"/>
      <c r="M33" s="368"/>
      <c r="N33" s="368"/>
      <c r="O33" s="368"/>
      <c r="P33" s="368"/>
      <c r="Q33" s="368"/>
      <c r="R33" s="368"/>
    </row>
    <row r="34" spans="1:18" ht="15.75">
      <c r="A34" s="823" t="str">
        <f>IF('Sources and Uses'!E30&gt;0,"The proposed Scope of Work must be attached to the application as Exhibit S."," ")</f>
        <v xml:space="preserve"> </v>
      </c>
      <c r="B34" s="823"/>
      <c r="C34" s="823"/>
      <c r="D34" s="823"/>
      <c r="E34" s="823"/>
      <c r="F34" s="823"/>
      <c r="G34" s="823"/>
      <c r="H34" s="823"/>
    </row>
    <row r="35" spans="1:18" ht="16.5" thickBot="1">
      <c r="A35" s="201" t="s">
        <v>231</v>
      </c>
      <c r="B35" s="201"/>
      <c r="C35" s="201"/>
      <c r="D35" s="201"/>
      <c r="E35" s="201"/>
      <c r="F35" s="201"/>
      <c r="G35" s="201"/>
      <c r="H35" s="201"/>
    </row>
    <row r="36" spans="1:18">
      <c r="A36" s="751"/>
      <c r="B36" s="810"/>
      <c r="C36" s="810"/>
      <c r="D36" s="810"/>
      <c r="E36" s="810"/>
      <c r="F36" s="810"/>
      <c r="G36" s="810"/>
      <c r="H36" s="811"/>
    </row>
    <row r="37" spans="1:18">
      <c r="A37" s="777"/>
      <c r="B37" s="585"/>
      <c r="C37" s="585"/>
      <c r="D37" s="585"/>
      <c r="E37" s="585"/>
      <c r="F37" s="585"/>
      <c r="G37" s="585"/>
      <c r="H37" s="812"/>
    </row>
    <row r="38" spans="1:18">
      <c r="A38" s="777"/>
      <c r="B38" s="585"/>
      <c r="C38" s="585"/>
      <c r="D38" s="585"/>
      <c r="E38" s="585"/>
      <c r="F38" s="585"/>
      <c r="G38" s="585"/>
      <c r="H38" s="812"/>
    </row>
    <row r="39" spans="1:18">
      <c r="A39" s="777"/>
      <c r="B39" s="585"/>
      <c r="C39" s="585"/>
      <c r="D39" s="585"/>
      <c r="E39" s="585"/>
      <c r="F39" s="585"/>
      <c r="G39" s="585"/>
      <c r="H39" s="812"/>
    </row>
    <row r="40" spans="1:18">
      <c r="A40" s="777"/>
      <c r="B40" s="585"/>
      <c r="C40" s="585"/>
      <c r="D40" s="585"/>
      <c r="E40" s="585"/>
      <c r="F40" s="585"/>
      <c r="G40" s="585"/>
      <c r="H40" s="812"/>
    </row>
    <row r="41" spans="1:18">
      <c r="A41" s="777"/>
      <c r="B41" s="585"/>
      <c r="C41" s="585"/>
      <c r="D41" s="585"/>
      <c r="E41" s="585"/>
      <c r="F41" s="585"/>
      <c r="G41" s="585"/>
      <c r="H41" s="812"/>
    </row>
    <row r="42" spans="1:18">
      <c r="A42" s="777"/>
      <c r="B42" s="585"/>
      <c r="C42" s="585"/>
      <c r="D42" s="585"/>
      <c r="E42" s="585"/>
      <c r="F42" s="585"/>
      <c r="G42" s="585"/>
      <c r="H42" s="812"/>
    </row>
    <row r="43" spans="1:18">
      <c r="A43" s="777"/>
      <c r="B43" s="585"/>
      <c r="C43" s="585"/>
      <c r="D43" s="585"/>
      <c r="E43" s="585"/>
      <c r="F43" s="585"/>
      <c r="G43" s="585"/>
      <c r="H43" s="812"/>
    </row>
    <row r="44" spans="1:18">
      <c r="A44" s="777"/>
      <c r="B44" s="585"/>
      <c r="C44" s="585"/>
      <c r="D44" s="585"/>
      <c r="E44" s="585"/>
      <c r="F44" s="585"/>
      <c r="G44" s="585"/>
      <c r="H44" s="812"/>
    </row>
    <row r="45" spans="1:18">
      <c r="A45" s="777"/>
      <c r="B45" s="585"/>
      <c r="C45" s="585"/>
      <c r="D45" s="585"/>
      <c r="E45" s="585"/>
      <c r="F45" s="585"/>
      <c r="G45" s="585"/>
      <c r="H45" s="812"/>
    </row>
    <row r="46" spans="1:18" ht="15.75" thickBot="1">
      <c r="A46" s="813"/>
      <c r="B46" s="814"/>
      <c r="C46" s="814"/>
      <c r="D46" s="814"/>
      <c r="E46" s="814"/>
      <c r="F46" s="814"/>
      <c r="G46" s="814"/>
      <c r="H46" s="815"/>
    </row>
    <row r="47" spans="1:18" ht="7.5" customHeight="1">
      <c r="A47" s="392"/>
      <c r="B47" s="392"/>
      <c r="C47" s="392"/>
      <c r="D47" s="392"/>
      <c r="E47" s="392"/>
      <c r="F47" s="392"/>
      <c r="G47" s="392"/>
      <c r="H47" s="392"/>
    </row>
    <row r="48" spans="1:18">
      <c r="A48" s="392" t="s">
        <v>493</v>
      </c>
      <c r="B48" s="392"/>
      <c r="C48" s="392"/>
      <c r="D48" s="401"/>
      <c r="E48" s="363"/>
      <c r="F48" s="392"/>
      <c r="G48" s="392"/>
      <c r="H48" s="392"/>
    </row>
    <row r="49" spans="1:8">
      <c r="A49" s="392" t="s">
        <v>492</v>
      </c>
      <c r="B49" s="392"/>
      <c r="C49" s="392"/>
      <c r="E49" s="358" t="str">
        <f>IF(E48&gt;0,E48/C30," ")</f>
        <v xml:space="preserve"> </v>
      </c>
      <c r="F49" s="392"/>
      <c r="G49" s="392"/>
      <c r="H49" s="392"/>
    </row>
    <row r="50" spans="1:8" ht="7.5" customHeight="1">
      <c r="A50" s="392"/>
      <c r="B50" s="392"/>
      <c r="C50" s="392"/>
      <c r="D50" s="392"/>
      <c r="E50" s="392"/>
      <c r="F50" s="392"/>
      <c r="G50" s="392"/>
      <c r="H50" s="392"/>
    </row>
    <row r="51" spans="1:8" ht="16.5" thickBot="1">
      <c r="A51" s="201" t="s">
        <v>495</v>
      </c>
      <c r="B51" s="201"/>
      <c r="C51" s="201"/>
      <c r="D51" s="201"/>
      <c r="E51" s="201"/>
      <c r="F51" s="201"/>
      <c r="G51" s="201"/>
      <c r="H51" s="201"/>
    </row>
    <row r="52" spans="1:8">
      <c r="A52" s="751"/>
      <c r="B52" s="810"/>
      <c r="C52" s="810"/>
      <c r="D52" s="810"/>
      <c r="E52" s="810"/>
      <c r="F52" s="810"/>
      <c r="G52" s="810"/>
      <c r="H52" s="811"/>
    </row>
    <row r="53" spans="1:8">
      <c r="A53" s="777"/>
      <c r="B53" s="585"/>
      <c r="C53" s="585"/>
      <c r="D53" s="585"/>
      <c r="E53" s="585"/>
      <c r="F53" s="585"/>
      <c r="G53" s="585"/>
      <c r="H53" s="812"/>
    </row>
    <row r="54" spans="1:8">
      <c r="A54" s="777"/>
      <c r="B54" s="585"/>
      <c r="C54" s="585"/>
      <c r="D54" s="585"/>
      <c r="E54" s="585"/>
      <c r="F54" s="585"/>
      <c r="G54" s="585"/>
      <c r="H54" s="812"/>
    </row>
    <row r="55" spans="1:8">
      <c r="A55" s="777"/>
      <c r="B55" s="585"/>
      <c r="C55" s="585"/>
      <c r="D55" s="585"/>
      <c r="E55" s="585"/>
      <c r="F55" s="585"/>
      <c r="G55" s="585"/>
      <c r="H55" s="812"/>
    </row>
    <row r="56" spans="1:8">
      <c r="A56" s="777"/>
      <c r="B56" s="585"/>
      <c r="C56" s="585"/>
      <c r="D56" s="585"/>
      <c r="E56" s="585"/>
      <c r="F56" s="585"/>
      <c r="G56" s="585"/>
      <c r="H56" s="812"/>
    </row>
    <row r="57" spans="1:8">
      <c r="A57" s="777"/>
      <c r="B57" s="585"/>
      <c r="C57" s="585"/>
      <c r="D57" s="585"/>
      <c r="E57" s="585"/>
      <c r="F57" s="585"/>
      <c r="G57" s="585"/>
      <c r="H57" s="812"/>
    </row>
    <row r="58" spans="1:8">
      <c r="A58" s="777"/>
      <c r="B58" s="585"/>
      <c r="C58" s="585"/>
      <c r="D58" s="585"/>
      <c r="E58" s="585"/>
      <c r="F58" s="585"/>
      <c r="G58" s="585"/>
      <c r="H58" s="812"/>
    </row>
    <row r="59" spans="1:8">
      <c r="A59" s="777"/>
      <c r="B59" s="585"/>
      <c r="C59" s="585"/>
      <c r="D59" s="585"/>
      <c r="E59" s="585"/>
      <c r="F59" s="585"/>
      <c r="G59" s="585"/>
      <c r="H59" s="812"/>
    </row>
    <row r="60" spans="1:8">
      <c r="A60" s="777"/>
      <c r="B60" s="585"/>
      <c r="C60" s="585"/>
      <c r="D60" s="585"/>
      <c r="E60" s="585"/>
      <c r="F60" s="585"/>
      <c r="G60" s="585"/>
      <c r="H60" s="812"/>
    </row>
    <row r="61" spans="1:8">
      <c r="A61" s="777"/>
      <c r="B61" s="585"/>
      <c r="C61" s="585"/>
      <c r="D61" s="585"/>
      <c r="E61" s="585"/>
      <c r="F61" s="585"/>
      <c r="G61" s="585"/>
      <c r="H61" s="812"/>
    </row>
    <row r="62" spans="1:8" ht="15.75" thickBot="1">
      <c r="A62" s="813"/>
      <c r="B62" s="814"/>
      <c r="C62" s="814"/>
      <c r="D62" s="814"/>
      <c r="E62" s="814"/>
      <c r="F62" s="814"/>
      <c r="G62" s="814"/>
      <c r="H62" s="815"/>
    </row>
    <row r="63" spans="1:8" s="392" customFormat="1">
      <c r="A63" s="107"/>
      <c r="B63" s="107"/>
      <c r="C63" s="107"/>
      <c r="D63" s="107"/>
      <c r="E63" s="107"/>
      <c r="F63" s="107"/>
      <c r="G63" s="107"/>
      <c r="H63" s="107"/>
    </row>
    <row r="64" spans="1:8" ht="15.75">
      <c r="A64" s="769" t="s">
        <v>285</v>
      </c>
      <c r="B64" s="769"/>
      <c r="C64" s="769"/>
      <c r="D64" s="769"/>
      <c r="E64" s="769"/>
      <c r="F64" s="769"/>
      <c r="G64" s="769"/>
      <c r="H64" s="769"/>
    </row>
    <row r="65" spans="1:8" ht="7.5" customHeight="1" thickBot="1">
      <c r="A65" s="379"/>
    </row>
    <row r="66" spans="1:8" ht="16.5" thickBot="1">
      <c r="A66" s="806" t="s">
        <v>191</v>
      </c>
      <c r="B66" s="807"/>
      <c r="C66" s="807"/>
      <c r="D66" s="808"/>
      <c r="E66" s="72"/>
      <c r="F66" s="806" t="s">
        <v>192</v>
      </c>
      <c r="G66" s="807"/>
      <c r="H66" s="808"/>
    </row>
    <row r="67" spans="1:8">
      <c r="A67" s="827" t="s">
        <v>197</v>
      </c>
      <c r="B67" s="657"/>
      <c r="C67" s="657"/>
      <c r="D67" s="429" t="str">
        <f>IF('Sources and Uses'!C30&gt;0,'Sources and Uses'!C69," ")</f>
        <v xml:space="preserve"> </v>
      </c>
      <c r="E67" s="383"/>
      <c r="F67" s="825" t="s">
        <v>159</v>
      </c>
      <c r="G67" s="826"/>
      <c r="H67" s="429" t="str">
        <f>IF('Sources and Uses'!C31&gt;0,'Sources and Uses'!C69," ")</f>
        <v xml:space="preserve"> </v>
      </c>
    </row>
    <row r="68" spans="1:8">
      <c r="A68" s="797" t="str">
        <f>IF('Sources and Uses'!E30&gt;0,IF(D77&lt;=0," ","- Acquisition Costs (Building &amp; Land)")," ")</f>
        <v xml:space="preserve"> </v>
      </c>
      <c r="B68" s="775"/>
      <c r="C68" s="775"/>
      <c r="D68" s="430" t="str">
        <f>IF('Sources and Uses'!C30&gt;0,IF(D77&lt;=0,0,('Sources and Uses'!C35+'Sources and Uses'!C36))," ")</f>
        <v xml:space="preserve"> </v>
      </c>
      <c r="E68" s="383"/>
      <c r="F68" s="797" t="s">
        <v>209</v>
      </c>
      <c r="G68" s="775"/>
      <c r="H68" s="431" t="str">
        <f>IF('Sources and Uses'!C31&gt;0,'Sources and Uses'!C50," ")</f>
        <v xml:space="preserve"> </v>
      </c>
    </row>
    <row r="69" spans="1:8">
      <c r="A69" s="797" t="s">
        <v>209</v>
      </c>
      <c r="B69" s="775"/>
      <c r="C69" s="775"/>
      <c r="D69" s="431" t="str">
        <f>IF('Sources and Uses'!C30&gt;0,'Sources and Uses'!C50," ")</f>
        <v xml:space="preserve"> </v>
      </c>
      <c r="E69" s="383"/>
      <c r="F69" s="797" t="s">
        <v>211</v>
      </c>
      <c r="G69" s="775"/>
      <c r="H69" s="431" t="str">
        <f>IF('Sources and Uses'!C31&gt;0,'Sources and Uses'!C49," ")</f>
        <v xml:space="preserve"> </v>
      </c>
    </row>
    <row r="70" spans="1:8" ht="15.75" thickBot="1">
      <c r="A70" s="797" t="s">
        <v>211</v>
      </c>
      <c r="B70" s="775"/>
      <c r="C70" s="775"/>
      <c r="D70" s="431" t="str">
        <f>IF('Sources and Uses'!C30&gt;0,'Sources and Uses'!C49," ")</f>
        <v xml:space="preserve"> </v>
      </c>
      <c r="E70" s="383"/>
      <c r="F70" s="822" t="s">
        <v>195</v>
      </c>
      <c r="G70" s="776"/>
      <c r="H70" s="434" t="str">
        <f>IF('Sources and Uses'!C31&gt;0,('Sources and Uses'!C61+'Sources and Uses'!C62+'Sources and Uses'!C63)," ")</f>
        <v xml:space="preserve"> </v>
      </c>
    </row>
    <row r="71" spans="1:8" ht="15.75" thickBot="1">
      <c r="A71" s="797" t="s">
        <v>195</v>
      </c>
      <c r="B71" s="775"/>
      <c r="C71" s="775"/>
      <c r="D71" s="429" t="str">
        <f>IF('Sources and Uses'!C30&gt;0,('Sources and Uses'!C61+'Sources and Uses'!C62+'Sources and Uses'!C63)," ")</f>
        <v xml:space="preserve"> </v>
      </c>
      <c r="E71" s="383"/>
      <c r="F71" s="803" t="s">
        <v>194</v>
      </c>
      <c r="G71" s="803"/>
      <c r="H71" s="432" t="str">
        <f>IF('Sources and Uses'!C31&gt;0,(H67-H68-H69-H70)," ")</f>
        <v xml:space="preserve"> </v>
      </c>
    </row>
    <row r="72" spans="1:8">
      <c r="A72" s="399"/>
      <c r="B72" s="803" t="s">
        <v>194</v>
      </c>
      <c r="C72" s="803"/>
      <c r="D72" s="432" t="str">
        <f>IF('Sources and Uses'!C30&gt;0,(D67-D68-D69-D70-D71)," ")</f>
        <v xml:space="preserve"> </v>
      </c>
      <c r="E72" s="383"/>
      <c r="F72" s="383"/>
      <c r="G72" s="383"/>
      <c r="H72" s="383"/>
    </row>
    <row r="73" spans="1:8" ht="7.5" customHeight="1" thickBot="1">
      <c r="A73" s="383"/>
      <c r="B73" s="383"/>
      <c r="C73" s="383"/>
      <c r="D73" s="383"/>
      <c r="E73" s="383"/>
      <c r="F73" s="383"/>
      <c r="G73" s="383"/>
      <c r="H73" s="383"/>
    </row>
    <row r="74" spans="1:8" ht="15.75" thickBot="1">
      <c r="A74" s="819" t="s">
        <v>274</v>
      </c>
      <c r="B74" s="820"/>
      <c r="C74" s="820"/>
      <c r="D74" s="427" t="str">
        <f>IF('Sources and Uses'!C30&gt;0,(D69+D70)," ")</f>
        <v xml:space="preserve"> </v>
      </c>
      <c r="E74" s="383"/>
      <c r="F74" s="821" t="s">
        <v>274</v>
      </c>
      <c r="G74" s="595"/>
      <c r="H74" s="433" t="str">
        <f>IF('Sources and Uses'!C31&gt;0,(H68+H69)," ")</f>
        <v xml:space="preserve"> </v>
      </c>
    </row>
    <row r="75" spans="1:8">
      <c r="A75" s="828" t="s">
        <v>278</v>
      </c>
      <c r="B75" s="829"/>
      <c r="C75" s="829"/>
      <c r="D75" s="840" t="str">
        <f>IF('Sources and Uses'!C30&gt;0,(('Sources and Uses'!C35+'Sources and Uses'!C36)*0.08)," ")</f>
        <v xml:space="preserve"> </v>
      </c>
      <c r="E75" s="383"/>
      <c r="F75" s="380"/>
      <c r="G75" s="380"/>
      <c r="H75" s="106"/>
    </row>
    <row r="76" spans="1:8">
      <c r="A76" s="830"/>
      <c r="B76" s="831"/>
      <c r="C76" s="831"/>
      <c r="D76" s="841"/>
      <c r="E76" s="383"/>
      <c r="F76" s="383"/>
      <c r="G76" s="383"/>
      <c r="H76" s="383"/>
    </row>
    <row r="77" spans="1:8" ht="15.75" thickBot="1">
      <c r="A77" s="798" t="s">
        <v>300</v>
      </c>
      <c r="B77" s="799"/>
      <c r="C77" s="799"/>
      <c r="D77" s="428" t="str">
        <f>IF('Sources and Uses'!C30&gt;0,(D74-D75)," ")</f>
        <v xml:space="preserve"> </v>
      </c>
      <c r="E77" s="383"/>
    </row>
    <row r="78" spans="1:8" ht="15.75">
      <c r="A78" s="800" t="str">
        <f>IF('Sources and Uses'!E30&gt;0,IF(D77&lt;=0,"Developer &amp; Consultant Fees as % of DFB","Fee Remainder as % of DFB"),"% of Developer Fee Basis")</f>
        <v>% of Developer Fee Basis</v>
      </c>
      <c r="B78" s="801"/>
      <c r="C78" s="801"/>
      <c r="D78" s="73" t="str">
        <f>IF('Sources and Uses'!C30&gt;0,IF(D77&lt;=0,(D74/D72),(D77/D72))," ")</f>
        <v xml:space="preserve"> </v>
      </c>
      <c r="E78" s="383"/>
      <c r="F78" s="802" t="s">
        <v>301</v>
      </c>
      <c r="G78" s="803"/>
      <c r="H78" s="74" t="str">
        <f>IF('Sources and Uses'!C31&gt;0,(H74/H71)," ")</f>
        <v xml:space="preserve"> </v>
      </c>
    </row>
    <row r="79" spans="1:8">
      <c r="A79" s="771" t="s">
        <v>160</v>
      </c>
      <c r="B79" s="772"/>
      <c r="C79" s="772"/>
      <c r="D79" s="75">
        <v>0.15</v>
      </c>
      <c r="E79" s="401"/>
      <c r="F79" s="771" t="s">
        <v>160</v>
      </c>
      <c r="G79" s="772"/>
      <c r="H79" s="75">
        <v>0.15</v>
      </c>
    </row>
    <row r="80" spans="1:8" ht="16.5" thickBot="1">
      <c r="A80" s="773" t="s">
        <v>193</v>
      </c>
      <c r="B80" s="774"/>
      <c r="C80" s="774"/>
      <c r="D80" s="76" t="str">
        <f>IF('Sources and Uses'!C30=0,"N/A",IF(D78=0,"N/A",IF(D78&lt;=D79, "Yes", "No")))</f>
        <v>N/A</v>
      </c>
      <c r="E80" s="401"/>
      <c r="F80" s="773" t="s">
        <v>193</v>
      </c>
      <c r="G80" s="774"/>
      <c r="H80" s="76" t="str">
        <f>IF('Sources and Uses'!C31=0,"N/A",IF(H78=0,"N/A",IF(H78&lt;=H79, "Yes", "No")))</f>
        <v>N/A</v>
      </c>
    </row>
    <row r="81" spans="1:8" ht="7.5" customHeight="1">
      <c r="A81" s="399"/>
      <c r="B81" s="399"/>
      <c r="C81" s="399"/>
      <c r="D81" s="399"/>
      <c r="E81" s="383"/>
      <c r="F81" s="383"/>
      <c r="G81" s="383"/>
      <c r="H81" s="399"/>
    </row>
    <row r="82" spans="1:8" ht="15.75">
      <c r="A82" s="657" t="s">
        <v>279</v>
      </c>
      <c r="B82" s="657"/>
      <c r="C82" s="657"/>
      <c r="D82" s="657"/>
      <c r="E82" s="71" t="str">
        <f>IF(AND(D80="N/A",H80="N/A"),"N/A",IF(OR(D80="No",H80="No"),"No","Yes"))</f>
        <v>N/A</v>
      </c>
      <c r="F82" s="383"/>
      <c r="G82" s="383"/>
      <c r="H82" s="383"/>
    </row>
    <row r="83" spans="1:8" ht="6.75" customHeight="1">
      <c r="A83" s="383"/>
      <c r="B83" s="383"/>
      <c r="C83" s="383"/>
      <c r="D83" s="383"/>
      <c r="E83" s="71"/>
      <c r="F83" s="383"/>
      <c r="G83" s="383"/>
      <c r="H83" s="383"/>
    </row>
    <row r="84" spans="1:8" ht="16.5" thickBot="1">
      <c r="A84" s="201" t="s">
        <v>230</v>
      </c>
      <c r="B84" s="201"/>
      <c r="C84" s="201"/>
      <c r="D84" s="201"/>
      <c r="E84" s="201"/>
      <c r="F84" s="201"/>
      <c r="G84" s="201"/>
      <c r="H84" s="201"/>
    </row>
    <row r="85" spans="1:8">
      <c r="A85" s="751"/>
      <c r="B85" s="810"/>
      <c r="C85" s="810"/>
      <c r="D85" s="810"/>
      <c r="E85" s="810"/>
      <c r="F85" s="810"/>
      <c r="G85" s="810"/>
      <c r="H85" s="811"/>
    </row>
    <row r="86" spans="1:8">
      <c r="A86" s="777"/>
      <c r="B86" s="585"/>
      <c r="C86" s="585"/>
      <c r="D86" s="585"/>
      <c r="E86" s="585"/>
      <c r="F86" s="585"/>
      <c r="G86" s="585"/>
      <c r="H86" s="812"/>
    </row>
    <row r="87" spans="1:8">
      <c r="A87" s="777"/>
      <c r="B87" s="585"/>
      <c r="C87" s="585"/>
      <c r="D87" s="585"/>
      <c r="E87" s="585"/>
      <c r="F87" s="585"/>
      <c r="G87" s="585"/>
      <c r="H87" s="812"/>
    </row>
    <row r="88" spans="1:8">
      <c r="A88" s="777"/>
      <c r="B88" s="585"/>
      <c r="C88" s="585"/>
      <c r="D88" s="585"/>
      <c r="E88" s="585"/>
      <c r="F88" s="585"/>
      <c r="G88" s="585"/>
      <c r="H88" s="812"/>
    </row>
    <row r="89" spans="1:8">
      <c r="A89" s="777"/>
      <c r="B89" s="585"/>
      <c r="C89" s="585"/>
      <c r="D89" s="585"/>
      <c r="E89" s="585"/>
      <c r="F89" s="585"/>
      <c r="G89" s="585"/>
      <c r="H89" s="812"/>
    </row>
    <row r="90" spans="1:8">
      <c r="A90" s="777"/>
      <c r="B90" s="585"/>
      <c r="C90" s="585"/>
      <c r="D90" s="585"/>
      <c r="E90" s="585"/>
      <c r="F90" s="585"/>
      <c r="G90" s="585"/>
      <c r="H90" s="812"/>
    </row>
    <row r="91" spans="1:8" ht="15.75" thickBot="1">
      <c r="A91" s="813"/>
      <c r="B91" s="814"/>
      <c r="C91" s="814"/>
      <c r="D91" s="814"/>
      <c r="E91" s="814"/>
      <c r="F91" s="814"/>
      <c r="G91" s="814"/>
      <c r="H91" s="815"/>
    </row>
    <row r="93" spans="1:8" ht="15.75">
      <c r="A93" s="769" t="s">
        <v>437</v>
      </c>
      <c r="B93" s="769"/>
      <c r="C93" s="769"/>
      <c r="D93" s="769"/>
      <c r="E93" s="769"/>
      <c r="F93" s="769"/>
      <c r="G93" s="769"/>
      <c r="H93" s="769"/>
    </row>
    <row r="94" spans="1:8" ht="7.5" customHeight="1">
      <c r="A94" s="379"/>
    </row>
    <row r="95" spans="1:8" ht="16.5" thickBot="1">
      <c r="A95" s="379"/>
      <c r="D95" s="384" t="s">
        <v>397</v>
      </c>
      <c r="E95" s="98" t="s">
        <v>383</v>
      </c>
    </row>
    <row r="96" spans="1:8">
      <c r="A96" s="836" t="s">
        <v>210</v>
      </c>
      <c r="B96" s="837"/>
      <c r="C96" s="424">
        <f>IF('Cost Breakdown'!F57&gt;0, 'Cost Breakdown'!F57, 0)</f>
        <v>0</v>
      </c>
      <c r="D96" s="838">
        <f>IF(C97=0,0,C97/C96)</f>
        <v>0</v>
      </c>
      <c r="E96" s="793">
        <v>0.08</v>
      </c>
      <c r="F96" s="370"/>
      <c r="G96" s="370"/>
      <c r="H96" s="383"/>
    </row>
    <row r="97" spans="1:8" ht="15.75" thickBot="1">
      <c r="A97" s="795" t="s">
        <v>461</v>
      </c>
      <c r="B97" s="796"/>
      <c r="C97" s="425">
        <f>IF('Cost Breakdown'!F58&gt;0, 'Cost Breakdown'!F58, 0)</f>
        <v>0</v>
      </c>
      <c r="D97" s="839"/>
      <c r="E97" s="794"/>
      <c r="F97" s="370"/>
    </row>
    <row r="98" spans="1:8" ht="16.5" thickBot="1">
      <c r="A98" s="842" t="s">
        <v>459</v>
      </c>
      <c r="B98" s="843"/>
      <c r="C98" s="424">
        <f>IF('Cost Breakdown'!F59&gt;0, 'Cost Breakdown'!F59, 0)</f>
        <v>0</v>
      </c>
      <c r="D98" s="229">
        <f>IF(C98=0,0,C98/C100)</f>
        <v>0</v>
      </c>
      <c r="E98" s="272">
        <v>0.02</v>
      </c>
      <c r="F98" s="383"/>
      <c r="G98" s="275" t="s">
        <v>215</v>
      </c>
      <c r="H98" s="274">
        <f>C30</f>
        <v>0</v>
      </c>
    </row>
    <row r="99" spans="1:8" ht="16.5" thickBot="1">
      <c r="A99" s="850" t="s">
        <v>460</v>
      </c>
      <c r="B99" s="851"/>
      <c r="C99" s="426">
        <f>IF('Cost Breakdown'!F60&gt;0, 'Cost Breakdown'!F60, 0)</f>
        <v>0</v>
      </c>
      <c r="D99" s="79">
        <f>IF(C99=0,0,C99/C100)</f>
        <v>0</v>
      </c>
      <c r="E99" s="273">
        <v>0.06</v>
      </c>
      <c r="F99" s="383"/>
    </row>
    <row r="100" spans="1:8" ht="15.75" customHeight="1">
      <c r="A100" s="832" t="s">
        <v>280</v>
      </c>
      <c r="B100" s="833"/>
      <c r="C100" s="852">
        <f>'Cost Breakdown'!F57+'Cost Breakdown'!F58</f>
        <v>0</v>
      </c>
      <c r="D100" s="849">
        <f>SUM(D96:D99)</f>
        <v>0</v>
      </c>
      <c r="E100" s="848">
        <f>IF(H98&lt;=24,20%,16%)</f>
        <v>0.2</v>
      </c>
      <c r="G100" s="844" t="str">
        <f>IF(H98&lt;=24,"AHP Maximum for projects with 24 or fewer units","AHP Maximum for projects with more than 24 Units")</f>
        <v>AHP Maximum for projects with 24 or fewer units</v>
      </c>
      <c r="H100" s="845"/>
    </row>
    <row r="101" spans="1:8" ht="15.75" thickBot="1">
      <c r="A101" s="834"/>
      <c r="B101" s="835"/>
      <c r="C101" s="853"/>
      <c r="D101" s="839"/>
      <c r="E101" s="794"/>
      <c r="G101" s="846"/>
      <c r="H101" s="847"/>
    </row>
    <row r="102" spans="1:8" ht="7.5" customHeight="1">
      <c r="A102" s="85"/>
      <c r="B102" s="85"/>
      <c r="C102" s="83"/>
      <c r="D102" s="84"/>
      <c r="E102" s="80"/>
      <c r="F102" s="392"/>
      <c r="G102" s="392"/>
      <c r="H102" s="392"/>
    </row>
    <row r="103" spans="1:8" ht="15.75">
      <c r="A103" s="532" t="s">
        <v>438</v>
      </c>
      <c r="B103" s="532"/>
      <c r="C103" s="532"/>
      <c r="D103" s="532"/>
      <c r="E103" s="368" t="str">
        <f>IF(D100=0,"N/A",IF((D100&lt;E100),"Yes","No"))</f>
        <v>N/A</v>
      </c>
    </row>
    <row r="104" spans="1:8" ht="15.75">
      <c r="A104" s="532" t="s">
        <v>439</v>
      </c>
      <c r="B104" s="532"/>
      <c r="C104" s="532"/>
      <c r="D104" s="532"/>
      <c r="E104" s="368" t="str">
        <f>IF(D100=0,"N/A",IF(AND((D96&lt;=E96),(D98&lt;=E98),(D99&lt;=E99)),"Yes","No"))</f>
        <v>N/A</v>
      </c>
    </row>
    <row r="105" spans="1:8" ht="7.5" customHeight="1">
      <c r="E105" s="368"/>
    </row>
    <row r="106" spans="1:8" ht="16.5" thickBot="1">
      <c r="A106" s="201" t="s">
        <v>382</v>
      </c>
      <c r="B106" s="201"/>
      <c r="C106" s="201"/>
      <c r="D106" s="201"/>
      <c r="E106" s="201"/>
      <c r="F106" s="201"/>
      <c r="G106" s="201"/>
      <c r="H106" s="201"/>
    </row>
    <row r="107" spans="1:8">
      <c r="A107" s="751"/>
      <c r="B107" s="810"/>
      <c r="C107" s="810"/>
      <c r="D107" s="810"/>
      <c r="E107" s="810"/>
      <c r="F107" s="810"/>
      <c r="G107" s="810"/>
      <c r="H107" s="811"/>
    </row>
    <row r="108" spans="1:8">
      <c r="A108" s="777"/>
      <c r="B108" s="585"/>
      <c r="C108" s="585"/>
      <c r="D108" s="585"/>
      <c r="E108" s="585"/>
      <c r="F108" s="585"/>
      <c r="G108" s="585"/>
      <c r="H108" s="812"/>
    </row>
    <row r="109" spans="1:8">
      <c r="A109" s="777"/>
      <c r="B109" s="585"/>
      <c r="C109" s="585"/>
      <c r="D109" s="585"/>
      <c r="E109" s="585"/>
      <c r="F109" s="585"/>
      <c r="G109" s="585"/>
      <c r="H109" s="812"/>
    </row>
    <row r="110" spans="1:8">
      <c r="A110" s="777"/>
      <c r="B110" s="585"/>
      <c r="C110" s="585"/>
      <c r="D110" s="585"/>
      <c r="E110" s="585"/>
      <c r="F110" s="585"/>
      <c r="G110" s="585"/>
      <c r="H110" s="812"/>
    </row>
    <row r="111" spans="1:8">
      <c r="A111" s="777"/>
      <c r="B111" s="585"/>
      <c r="C111" s="585"/>
      <c r="D111" s="585"/>
      <c r="E111" s="585"/>
      <c r="F111" s="585"/>
      <c r="G111" s="585"/>
      <c r="H111" s="812"/>
    </row>
    <row r="112" spans="1:8">
      <c r="A112" s="777"/>
      <c r="B112" s="585"/>
      <c r="C112" s="585"/>
      <c r="D112" s="585"/>
      <c r="E112" s="585"/>
      <c r="F112" s="585"/>
      <c r="G112" s="585"/>
      <c r="H112" s="812"/>
    </row>
    <row r="113" spans="1:8" ht="15.75" thickBot="1">
      <c r="A113" s="813"/>
      <c r="B113" s="814"/>
      <c r="C113" s="814"/>
      <c r="D113" s="814"/>
      <c r="E113" s="814"/>
      <c r="F113" s="814"/>
      <c r="G113" s="814"/>
      <c r="H113" s="815"/>
    </row>
    <row r="115" spans="1:8" ht="15.75">
      <c r="A115" s="769" t="s">
        <v>171</v>
      </c>
      <c r="B115" s="769"/>
      <c r="C115" s="769"/>
      <c r="D115" s="769"/>
      <c r="E115" s="769"/>
      <c r="F115" s="769"/>
      <c r="G115" s="769"/>
      <c r="H115" s="769"/>
    </row>
    <row r="116" spans="1:8" ht="7.5" customHeight="1">
      <c r="A116" s="379"/>
    </row>
    <row r="117" spans="1:8" ht="15.75">
      <c r="A117" s="532" t="s">
        <v>419</v>
      </c>
      <c r="B117" s="532"/>
      <c r="C117" s="410">
        <f>'Sources and Uses'!C69</f>
        <v>0</v>
      </c>
      <c r="E117" s="379" t="s">
        <v>178</v>
      </c>
    </row>
    <row r="118" spans="1:8">
      <c r="A118" s="881" t="s">
        <v>208</v>
      </c>
      <c r="B118" s="881"/>
      <c r="C118" s="410">
        <f>IF('Sources and Uses'!C36&gt;0,'Sources and Uses'!C36,0)</f>
        <v>0</v>
      </c>
      <c r="E118" s="171"/>
      <c r="F118" s="784" t="s">
        <v>284</v>
      </c>
      <c r="G118" s="784"/>
      <c r="H118" s="89">
        <v>0.1</v>
      </c>
    </row>
    <row r="119" spans="1:8">
      <c r="A119" s="881" t="s">
        <v>385</v>
      </c>
      <c r="B119" s="881"/>
      <c r="C119" s="412">
        <f>IF('Sources and Uses'!C35&gt;0,'Sources and Uses'!C35,0)</f>
        <v>0</v>
      </c>
      <c r="E119" s="172"/>
      <c r="F119" s="784" t="s">
        <v>283</v>
      </c>
      <c r="G119" s="784"/>
      <c r="H119" s="89">
        <v>0.15</v>
      </c>
    </row>
    <row r="120" spans="1:8">
      <c r="A120" s="881" t="s">
        <v>386</v>
      </c>
      <c r="B120" s="881"/>
      <c r="C120" s="410">
        <f>IF(OR('Sources and Uses'!C50&gt;0,'Sources and Uses'!C49&gt;0),('Sources and Uses'!C50+'Sources and Uses'!C49),0)</f>
        <v>0</v>
      </c>
      <c r="E120" s="172"/>
      <c r="F120" s="784" t="s">
        <v>282</v>
      </c>
      <c r="G120" s="784"/>
      <c r="H120" s="89">
        <v>0.2</v>
      </c>
    </row>
    <row r="121" spans="1:8" ht="15.75" customHeight="1">
      <c r="A121" s="881" t="s">
        <v>195</v>
      </c>
      <c r="B121" s="881"/>
      <c r="C121" s="410">
        <f>IF(OR('Sources and Uses'!C60&gt;0,'Sources and Uses'!C61&gt;0,'Sources and Uses'!C62&gt;0,'Sources and Uses'!C63&gt;0),('Sources and Uses'!C60+'Sources and Uses'!C61+'Sources and Uses'!C62+'Sources and Uses'!C63),0)</f>
        <v>0</v>
      </c>
      <c r="E121" s="856" t="str">
        <f>IF(OR(E118="X",E119="X",E120="X"),"","Note: Enter an X for the applicable project type in one of the green cells above.  The answer below will default to NO if a project type is not selected.")</f>
        <v>Note: Enter an X for the applicable project type in one of the green cells above.  The answer below will default to NO if a project type is not selected.</v>
      </c>
      <c r="F121" s="856"/>
      <c r="G121" s="856"/>
      <c r="H121" s="856"/>
    </row>
    <row r="122" spans="1:8">
      <c r="A122" s="881" t="s">
        <v>387</v>
      </c>
      <c r="B122" s="881"/>
      <c r="C122" s="412">
        <f>IF('Sources and Uses'!C40&gt;0,'Sources and Uses'!C40,0)</f>
        <v>0</v>
      </c>
      <c r="E122" s="856"/>
      <c r="F122" s="856"/>
      <c r="G122" s="856"/>
      <c r="H122" s="856"/>
    </row>
    <row r="123" spans="1:8" ht="16.5" thickBot="1">
      <c r="A123" s="776" t="s">
        <v>384</v>
      </c>
      <c r="B123" s="776"/>
      <c r="C123" s="413">
        <f>IF('Sources and Uses'!C39&gt;0,'Sources and Uses'!C39,0)</f>
        <v>0</v>
      </c>
      <c r="D123" s="80">
        <f>IF((C122+C123)=0,0,((C122+C123)/C124))</f>
        <v>0</v>
      </c>
      <c r="E123" s="856"/>
      <c r="F123" s="856"/>
      <c r="G123" s="856"/>
      <c r="H123" s="856"/>
    </row>
    <row r="124" spans="1:8">
      <c r="A124" s="88"/>
      <c r="C124" s="410">
        <f>C117-C118-C119-C120-C121-C122-C123</f>
        <v>0</v>
      </c>
    </row>
    <row r="125" spans="1:8" ht="7.5" customHeight="1">
      <c r="A125" s="88"/>
    </row>
    <row r="126" spans="1:8" ht="15.75">
      <c r="A126" s="532" t="s">
        <v>286</v>
      </c>
      <c r="B126" s="532"/>
      <c r="C126" s="532"/>
      <c r="D126" s="532"/>
      <c r="E126" s="368" t="str">
        <f>IF(OR(AND(E118="X",D123&lt;=H118),AND(E119="X",D123&lt;=H119),AND(E120="X",D123&lt;=H120)),"Yes","No")</f>
        <v>No</v>
      </c>
    </row>
    <row r="127" spans="1:8" ht="7.5" customHeight="1">
      <c r="E127" s="368"/>
    </row>
    <row r="128" spans="1:8" ht="16.5" thickBot="1">
      <c r="A128" s="201" t="s">
        <v>388</v>
      </c>
      <c r="B128" s="201"/>
      <c r="C128" s="201"/>
      <c r="D128" s="201"/>
      <c r="E128" s="201"/>
      <c r="F128" s="201"/>
      <c r="G128" s="201"/>
      <c r="H128" s="201"/>
    </row>
    <row r="129" spans="1:8">
      <c r="A129" s="751"/>
      <c r="B129" s="752"/>
      <c r="C129" s="752"/>
      <c r="D129" s="752"/>
      <c r="E129" s="752"/>
      <c r="F129" s="752"/>
      <c r="G129" s="752"/>
      <c r="H129" s="753"/>
    </row>
    <row r="130" spans="1:8">
      <c r="A130" s="754"/>
      <c r="B130" s="755"/>
      <c r="C130" s="755"/>
      <c r="D130" s="755"/>
      <c r="E130" s="755"/>
      <c r="F130" s="755"/>
      <c r="G130" s="755"/>
      <c r="H130" s="756"/>
    </row>
    <row r="131" spans="1:8">
      <c r="A131" s="754"/>
      <c r="B131" s="755"/>
      <c r="C131" s="755"/>
      <c r="D131" s="755"/>
      <c r="E131" s="755"/>
      <c r="F131" s="755"/>
      <c r="G131" s="755"/>
      <c r="H131" s="756"/>
    </row>
    <row r="132" spans="1:8">
      <c r="A132" s="754"/>
      <c r="B132" s="755"/>
      <c r="C132" s="755"/>
      <c r="D132" s="755"/>
      <c r="E132" s="755"/>
      <c r="F132" s="755"/>
      <c r="G132" s="755"/>
      <c r="H132" s="756"/>
    </row>
    <row r="133" spans="1:8">
      <c r="A133" s="754"/>
      <c r="B133" s="755"/>
      <c r="C133" s="755"/>
      <c r="D133" s="755"/>
      <c r="E133" s="755"/>
      <c r="F133" s="755"/>
      <c r="G133" s="755"/>
      <c r="H133" s="756"/>
    </row>
    <row r="134" spans="1:8">
      <c r="A134" s="754"/>
      <c r="B134" s="755"/>
      <c r="C134" s="755"/>
      <c r="D134" s="755"/>
      <c r="E134" s="755"/>
      <c r="F134" s="755"/>
      <c r="G134" s="755"/>
      <c r="H134" s="756"/>
    </row>
    <row r="135" spans="1:8" ht="15.75" thickBot="1">
      <c r="A135" s="757"/>
      <c r="B135" s="758"/>
      <c r="C135" s="758"/>
      <c r="D135" s="758"/>
      <c r="E135" s="758"/>
      <c r="F135" s="758"/>
      <c r="G135" s="758"/>
      <c r="H135" s="759"/>
    </row>
    <row r="136" spans="1:8">
      <c r="A136" s="392"/>
      <c r="B136" s="392"/>
      <c r="C136" s="392"/>
      <c r="D136" s="392"/>
      <c r="E136" s="392"/>
      <c r="F136" s="392"/>
      <c r="G136" s="392"/>
      <c r="H136" s="392"/>
    </row>
    <row r="137" spans="1:8" ht="15.75">
      <c r="A137" s="769" t="s">
        <v>389</v>
      </c>
      <c r="B137" s="769"/>
      <c r="C137" s="769"/>
      <c r="D137" s="769"/>
      <c r="E137" s="769"/>
      <c r="F137" s="769"/>
      <c r="G137" s="769"/>
      <c r="H137" s="769"/>
    </row>
    <row r="138" spans="1:8" ht="7.5" customHeight="1">
      <c r="A138" s="379"/>
    </row>
    <row r="139" spans="1:8">
      <c r="A139" s="532" t="s">
        <v>467</v>
      </c>
      <c r="B139" s="532"/>
      <c r="C139" s="410">
        <f>'Sources and Uses'!C69</f>
        <v>0</v>
      </c>
      <c r="E139" s="78" t="s">
        <v>383</v>
      </c>
    </row>
    <row r="140" spans="1:8" ht="15.75">
      <c r="A140" s="877" t="s">
        <v>468</v>
      </c>
      <c r="B140" s="877"/>
      <c r="C140" s="412">
        <f>IF('Sources and Uses'!C45&gt;0,'Sources and Uses'!C45,0)</f>
        <v>0</v>
      </c>
      <c r="D140" s="230">
        <f>IF(C140=0,0,C140/C143)</f>
        <v>0</v>
      </c>
      <c r="E140" s="231">
        <v>0.04</v>
      </c>
    </row>
    <row r="141" spans="1:8" ht="15.75">
      <c r="A141" s="877" t="s">
        <v>469</v>
      </c>
      <c r="B141" s="877"/>
      <c r="C141" s="412">
        <f>IF('Sources and Uses'!C46&gt;0,'Sources and Uses'!C46,0)</f>
        <v>0</v>
      </c>
      <c r="D141" s="230">
        <f>IF(C141=0,0,C141/C143)</f>
        <v>0</v>
      </c>
      <c r="E141" s="231">
        <v>0.04</v>
      </c>
    </row>
    <row r="142" spans="1:8" ht="16.5" thickBot="1">
      <c r="A142" s="855" t="s">
        <v>470</v>
      </c>
      <c r="B142" s="855"/>
      <c r="C142" s="413">
        <f>IF('Sources and Uses'!C47&gt;0,'Sources and Uses'!C47,0)</f>
        <v>0</v>
      </c>
      <c r="D142" s="90">
        <f>IF(C142=0,0,C142/C143)</f>
        <v>0</v>
      </c>
      <c r="E142" s="82">
        <v>0.04</v>
      </c>
    </row>
    <row r="143" spans="1:8">
      <c r="C143" s="410">
        <f>C139-C140-C141-C142</f>
        <v>0</v>
      </c>
    </row>
    <row r="144" spans="1:8" ht="7.5" customHeight="1">
      <c r="C144" s="392"/>
    </row>
    <row r="145" spans="1:8">
      <c r="A145" s="780" t="s">
        <v>288</v>
      </c>
      <c r="B145" s="780"/>
      <c r="C145" s="410">
        <f>C140+C141+C142</f>
        <v>0</v>
      </c>
    </row>
    <row r="146" spans="1:8" ht="15.75">
      <c r="B146" s="389" t="s">
        <v>289</v>
      </c>
      <c r="C146" s="91">
        <f>IF(C145=0,0,C145/C143)</f>
        <v>0</v>
      </c>
      <c r="E146" s="80">
        <v>0.12</v>
      </c>
      <c r="F146" s="364" t="s">
        <v>206</v>
      </c>
    </row>
    <row r="147" spans="1:8" ht="7.5" customHeight="1">
      <c r="D147" s="392"/>
      <c r="E147" s="392"/>
      <c r="F147" s="392"/>
    </row>
    <row r="148" spans="1:8" ht="15.75">
      <c r="A148" s="532" t="s">
        <v>281</v>
      </c>
      <c r="B148" s="532"/>
      <c r="C148" s="532"/>
      <c r="D148" s="532"/>
      <c r="E148" s="368" t="str">
        <f>IF(C146&lt;=E146,"Yes","No")</f>
        <v>Yes</v>
      </c>
    </row>
    <row r="149" spans="1:8" ht="15.75">
      <c r="A149" s="532" t="s">
        <v>287</v>
      </c>
      <c r="B149" s="532"/>
      <c r="C149" s="532"/>
      <c r="D149" s="532"/>
      <c r="E149" s="368" t="str">
        <f>IF(AND(D140&lt;=E140,D141&lt;=E141,D142&lt;=E142),"Yes","No")</f>
        <v>Yes</v>
      </c>
    </row>
    <row r="150" spans="1:8" ht="7.5" customHeight="1">
      <c r="E150" s="368"/>
    </row>
    <row r="151" spans="1:8" ht="16.5" thickBot="1">
      <c r="A151" s="201" t="s">
        <v>229</v>
      </c>
      <c r="B151" s="201"/>
      <c r="C151" s="201"/>
      <c r="D151" s="201"/>
      <c r="E151" s="201"/>
      <c r="F151" s="201"/>
      <c r="G151" s="201"/>
      <c r="H151" s="201"/>
    </row>
    <row r="152" spans="1:8">
      <c r="A152" s="751"/>
      <c r="B152" s="752"/>
      <c r="C152" s="752"/>
      <c r="D152" s="752"/>
      <c r="E152" s="752"/>
      <c r="F152" s="752"/>
      <c r="G152" s="752"/>
      <c r="H152" s="753"/>
    </row>
    <row r="153" spans="1:8">
      <c r="A153" s="754"/>
      <c r="B153" s="755"/>
      <c r="C153" s="755"/>
      <c r="D153" s="755"/>
      <c r="E153" s="755"/>
      <c r="F153" s="755"/>
      <c r="G153" s="755"/>
      <c r="H153" s="756"/>
    </row>
    <row r="154" spans="1:8">
      <c r="A154" s="754"/>
      <c r="B154" s="755"/>
      <c r="C154" s="755"/>
      <c r="D154" s="755"/>
      <c r="E154" s="755"/>
      <c r="F154" s="755"/>
      <c r="G154" s="755"/>
      <c r="H154" s="756"/>
    </row>
    <row r="155" spans="1:8">
      <c r="A155" s="754"/>
      <c r="B155" s="755"/>
      <c r="C155" s="755"/>
      <c r="D155" s="755"/>
      <c r="E155" s="755"/>
      <c r="F155" s="755"/>
      <c r="G155" s="755"/>
      <c r="H155" s="756"/>
    </row>
    <row r="156" spans="1:8">
      <c r="A156" s="754"/>
      <c r="B156" s="755"/>
      <c r="C156" s="755"/>
      <c r="D156" s="755"/>
      <c r="E156" s="755"/>
      <c r="F156" s="755"/>
      <c r="G156" s="755"/>
      <c r="H156" s="756"/>
    </row>
    <row r="157" spans="1:8">
      <c r="A157" s="754"/>
      <c r="B157" s="755"/>
      <c r="C157" s="755"/>
      <c r="D157" s="755"/>
      <c r="E157" s="755"/>
      <c r="F157" s="755"/>
      <c r="G157" s="755"/>
      <c r="H157" s="756"/>
    </row>
    <row r="158" spans="1:8" ht="15.75" thickBot="1">
      <c r="A158" s="757"/>
      <c r="B158" s="758"/>
      <c r="C158" s="758"/>
      <c r="D158" s="758"/>
      <c r="E158" s="758"/>
      <c r="F158" s="758"/>
      <c r="G158" s="758"/>
      <c r="H158" s="759"/>
    </row>
    <row r="160" spans="1:8" ht="15.75">
      <c r="A160" s="769" t="s">
        <v>173</v>
      </c>
      <c r="B160" s="769"/>
      <c r="C160" s="769"/>
      <c r="D160" s="769"/>
      <c r="E160" s="769"/>
      <c r="F160" s="769"/>
      <c r="G160" s="769"/>
      <c r="H160" s="769"/>
    </row>
    <row r="161" spans="1:8" ht="7.5" customHeight="1">
      <c r="A161" s="379"/>
    </row>
    <row r="162" spans="1:8">
      <c r="A162" s="783" t="s">
        <v>392</v>
      </c>
      <c r="B162" s="783"/>
      <c r="C162" s="77">
        <f>IF('Sources and Uses'!E60&gt;0, 'Sources and Uses'!E60,0)</f>
        <v>0</v>
      </c>
    </row>
    <row r="163" spans="1:8">
      <c r="A163" s="783" t="s">
        <v>391</v>
      </c>
      <c r="B163" s="783"/>
      <c r="C163" s="77">
        <f>IF('Sources and Uses'!E61&gt;0, 'Sources and Uses'!E61,0)</f>
        <v>0</v>
      </c>
      <c r="F163" s="874" t="str">
        <f>IF(C165&gt;0,"Specify Other Capitalized Reserves:","")</f>
        <v/>
      </c>
      <c r="G163" s="874"/>
      <c r="H163" s="874"/>
    </row>
    <row r="164" spans="1:8">
      <c r="A164" s="783" t="s">
        <v>390</v>
      </c>
      <c r="B164" s="783"/>
      <c r="C164" s="77">
        <f>IF('Sources and Uses'!E62&gt;0,'Sources and Uses'!E62,0)</f>
        <v>0</v>
      </c>
      <c r="F164" s="857"/>
      <c r="G164" s="858"/>
      <c r="H164" s="859"/>
    </row>
    <row r="165" spans="1:8" ht="15.75" thickBot="1">
      <c r="A165" s="783" t="s">
        <v>307</v>
      </c>
      <c r="B165" s="783"/>
      <c r="C165" s="81">
        <f>IF('Sources and Uses'!E63&gt;0,'Sources and Uses'!E63,0)</f>
        <v>0</v>
      </c>
      <c r="F165" s="860"/>
      <c r="G165" s="861"/>
      <c r="H165" s="862"/>
    </row>
    <row r="166" spans="1:8">
      <c r="A166" s="783" t="s">
        <v>290</v>
      </c>
      <c r="B166" s="783"/>
      <c r="C166" s="93">
        <f>SUM(C162:C165)</f>
        <v>0</v>
      </c>
      <c r="E166" s="389"/>
      <c r="F166" s="863"/>
      <c r="G166" s="864"/>
      <c r="H166" s="865"/>
    </row>
    <row r="167" spans="1:8" ht="7.5" customHeight="1">
      <c r="B167" s="92"/>
      <c r="C167" s="93"/>
      <c r="E167" s="389"/>
      <c r="F167" s="107"/>
      <c r="G167" s="107"/>
      <c r="H167" s="107"/>
    </row>
    <row r="168" spans="1:8" ht="15.75" customHeight="1" thickBot="1">
      <c r="A168" s="866" t="s">
        <v>291</v>
      </c>
      <c r="B168" s="866"/>
      <c r="C168" s="866"/>
      <c r="D168" s="866"/>
      <c r="E168" s="866"/>
      <c r="F168" s="866"/>
      <c r="G168" s="866"/>
      <c r="H168" s="866"/>
    </row>
    <row r="169" spans="1:8">
      <c r="A169" s="751"/>
      <c r="B169" s="752"/>
      <c r="C169" s="752"/>
      <c r="D169" s="752"/>
      <c r="E169" s="752"/>
      <c r="F169" s="752"/>
      <c r="G169" s="752"/>
      <c r="H169" s="753"/>
    </row>
    <row r="170" spans="1:8">
      <c r="A170" s="754"/>
      <c r="B170" s="755"/>
      <c r="C170" s="755"/>
      <c r="D170" s="755"/>
      <c r="E170" s="755"/>
      <c r="F170" s="755"/>
      <c r="G170" s="755"/>
      <c r="H170" s="756"/>
    </row>
    <row r="171" spans="1:8">
      <c r="A171" s="754"/>
      <c r="B171" s="755"/>
      <c r="C171" s="755"/>
      <c r="D171" s="755"/>
      <c r="E171" s="755"/>
      <c r="F171" s="755"/>
      <c r="G171" s="755"/>
      <c r="H171" s="756"/>
    </row>
    <row r="172" spans="1:8">
      <c r="A172" s="754"/>
      <c r="B172" s="755"/>
      <c r="C172" s="755"/>
      <c r="D172" s="755"/>
      <c r="E172" s="755"/>
      <c r="F172" s="755"/>
      <c r="G172" s="755"/>
      <c r="H172" s="756"/>
    </row>
    <row r="173" spans="1:8">
      <c r="A173" s="754"/>
      <c r="B173" s="755"/>
      <c r="C173" s="755"/>
      <c r="D173" s="755"/>
      <c r="E173" s="755"/>
      <c r="F173" s="755"/>
      <c r="G173" s="755"/>
      <c r="H173" s="756"/>
    </row>
    <row r="174" spans="1:8">
      <c r="A174" s="754"/>
      <c r="B174" s="755"/>
      <c r="C174" s="755"/>
      <c r="D174" s="755"/>
      <c r="E174" s="755"/>
      <c r="F174" s="755"/>
      <c r="G174" s="755"/>
      <c r="H174" s="756"/>
    </row>
    <row r="175" spans="1:8" ht="15.75" thickBot="1">
      <c r="A175" s="757"/>
      <c r="B175" s="758"/>
      <c r="C175" s="758"/>
      <c r="D175" s="758"/>
      <c r="E175" s="758"/>
      <c r="F175" s="758"/>
      <c r="G175" s="758"/>
      <c r="H175" s="759"/>
    </row>
    <row r="176" spans="1:8">
      <c r="A176" s="392"/>
      <c r="B176" s="392"/>
      <c r="C176" s="392"/>
      <c r="D176" s="392"/>
      <c r="E176" s="392"/>
      <c r="F176" s="392"/>
      <c r="G176" s="392"/>
      <c r="H176" s="392"/>
    </row>
    <row r="177" spans="1:8" ht="15.75">
      <c r="A177" s="769" t="s">
        <v>172</v>
      </c>
      <c r="B177" s="769"/>
      <c r="C177" s="769"/>
      <c r="D177" s="769"/>
      <c r="E177" s="769"/>
      <c r="F177" s="769"/>
      <c r="G177" s="769"/>
      <c r="H177" s="769"/>
    </row>
    <row r="178" spans="1:8" ht="7.5" customHeight="1">
      <c r="A178" s="379"/>
    </row>
    <row r="179" spans="1:8" ht="16.5" thickBot="1">
      <c r="A179" s="367" t="s">
        <v>161</v>
      </c>
      <c r="C179" s="420" t="str">
        <f>IF('Sources and Uses'!K41&gt;0,'Sources and Uses'!K41,"N/A")</f>
        <v>N/A</v>
      </c>
      <c r="D179" s="392"/>
    </row>
    <row r="180" spans="1:8" ht="16.5" thickBot="1">
      <c r="A180" s="422" t="s">
        <v>508</v>
      </c>
      <c r="B180" s="398"/>
      <c r="C180" s="423">
        <v>0.75</v>
      </c>
      <c r="D180" s="392"/>
      <c r="E180" s="421"/>
      <c r="F180" s="364"/>
    </row>
    <row r="181" spans="1:8" ht="7.5" customHeight="1"/>
    <row r="182" spans="1:8" ht="15.75">
      <c r="A182" s="532" t="s">
        <v>292</v>
      </c>
      <c r="B182" s="532"/>
      <c r="C182" s="532"/>
      <c r="D182" s="532"/>
      <c r="E182" s="368" t="str">
        <f>IF('Sources and Uses'!K41=0,"N/A",IF(C179&gt;=C180,"Yes","No"))</f>
        <v>N/A</v>
      </c>
    </row>
    <row r="183" spans="1:8" ht="7.5" customHeight="1">
      <c r="E183" s="368"/>
    </row>
    <row r="184" spans="1:8" ht="16.5" thickBot="1">
      <c r="A184" s="201" t="s">
        <v>228</v>
      </c>
      <c r="B184" s="201"/>
      <c r="C184" s="201"/>
      <c r="D184" s="201"/>
      <c r="E184" s="201"/>
      <c r="F184" s="201"/>
      <c r="G184" s="201"/>
      <c r="H184" s="201"/>
    </row>
    <row r="185" spans="1:8">
      <c r="A185" s="751"/>
      <c r="B185" s="752"/>
      <c r="C185" s="752"/>
      <c r="D185" s="752"/>
      <c r="E185" s="752"/>
      <c r="F185" s="752"/>
      <c r="G185" s="752"/>
      <c r="H185" s="753"/>
    </row>
    <row r="186" spans="1:8">
      <c r="A186" s="754"/>
      <c r="B186" s="755"/>
      <c r="C186" s="755"/>
      <c r="D186" s="755"/>
      <c r="E186" s="755"/>
      <c r="F186" s="755"/>
      <c r="G186" s="755"/>
      <c r="H186" s="756"/>
    </row>
    <row r="187" spans="1:8">
      <c r="A187" s="754"/>
      <c r="B187" s="755"/>
      <c r="C187" s="755"/>
      <c r="D187" s="755"/>
      <c r="E187" s="755"/>
      <c r="F187" s="755"/>
      <c r="G187" s="755"/>
      <c r="H187" s="756"/>
    </row>
    <row r="188" spans="1:8">
      <c r="A188" s="754"/>
      <c r="B188" s="755"/>
      <c r="C188" s="755"/>
      <c r="D188" s="755"/>
      <c r="E188" s="755"/>
      <c r="F188" s="755"/>
      <c r="G188" s="755"/>
      <c r="H188" s="756"/>
    </row>
    <row r="189" spans="1:8">
      <c r="A189" s="754"/>
      <c r="B189" s="755"/>
      <c r="C189" s="755"/>
      <c r="D189" s="755"/>
      <c r="E189" s="755"/>
      <c r="F189" s="755"/>
      <c r="G189" s="755"/>
      <c r="H189" s="756"/>
    </row>
    <row r="190" spans="1:8">
      <c r="A190" s="754"/>
      <c r="B190" s="755"/>
      <c r="C190" s="755"/>
      <c r="D190" s="755"/>
      <c r="E190" s="755"/>
      <c r="F190" s="755"/>
      <c r="G190" s="755"/>
      <c r="H190" s="756"/>
    </row>
    <row r="191" spans="1:8" ht="15.75" thickBot="1">
      <c r="A191" s="757"/>
      <c r="B191" s="758"/>
      <c r="C191" s="758"/>
      <c r="D191" s="758"/>
      <c r="E191" s="758"/>
      <c r="F191" s="758"/>
      <c r="G191" s="758"/>
      <c r="H191" s="759"/>
    </row>
    <row r="193" spans="1:8" ht="18">
      <c r="A193" s="878" t="s">
        <v>269</v>
      </c>
      <c r="B193" s="878"/>
      <c r="C193" s="878"/>
      <c r="D193" s="878"/>
      <c r="E193" s="878"/>
      <c r="F193" s="878"/>
      <c r="G193" s="878"/>
      <c r="H193" s="878"/>
    </row>
    <row r="194" spans="1:8" ht="9.75" customHeight="1">
      <c r="A194" s="400"/>
      <c r="B194" s="400"/>
      <c r="C194" s="400"/>
      <c r="D194" s="400"/>
      <c r="E194" s="400"/>
      <c r="F194" s="400"/>
      <c r="G194" s="400"/>
      <c r="H194" s="400"/>
    </row>
    <row r="195" spans="1:8" ht="15.75">
      <c r="A195" s="769" t="s">
        <v>270</v>
      </c>
      <c r="B195" s="769"/>
      <c r="C195" s="769"/>
      <c r="D195" s="769"/>
      <c r="E195" s="769"/>
      <c r="F195" s="769"/>
      <c r="G195" s="769"/>
      <c r="H195" s="769"/>
    </row>
    <row r="196" spans="1:8" ht="7.5" customHeight="1">
      <c r="A196" s="53"/>
      <c r="B196" s="53"/>
      <c r="C196" s="53"/>
      <c r="D196" s="53"/>
      <c r="E196" s="53"/>
      <c r="F196" s="53"/>
      <c r="G196" s="53"/>
      <c r="H196" s="53"/>
    </row>
    <row r="197" spans="1:8" ht="16.5" customHeight="1">
      <c r="A197" s="782" t="s">
        <v>63</v>
      </c>
      <c r="B197" s="782"/>
      <c r="C197" s="80">
        <f>'Residential Pro Forma'!B9</f>
        <v>0</v>
      </c>
      <c r="D197" s="53"/>
      <c r="E197" s="53"/>
      <c r="F197" s="53"/>
      <c r="G197" s="53"/>
      <c r="H197" s="53"/>
    </row>
    <row r="198" spans="1:8" ht="15.75">
      <c r="A198" s="782" t="s">
        <v>62</v>
      </c>
      <c r="B198" s="782"/>
      <c r="C198" s="80">
        <f>'Residential Pro Forma'!B10</f>
        <v>0</v>
      </c>
      <c r="D198" s="53"/>
      <c r="E198" s="53"/>
      <c r="F198" s="53"/>
      <c r="G198" s="53"/>
      <c r="H198" s="53"/>
    </row>
    <row r="199" spans="1:8" ht="7.5" customHeight="1">
      <c r="A199" s="390"/>
      <c r="B199" s="53"/>
      <c r="C199" s="95"/>
      <c r="D199" s="53"/>
      <c r="E199" s="53"/>
      <c r="F199" s="53"/>
      <c r="G199" s="53"/>
      <c r="H199" s="53"/>
    </row>
    <row r="200" spans="1:8" ht="15.75">
      <c r="A200" s="779" t="s">
        <v>293</v>
      </c>
      <c r="B200" s="779"/>
      <c r="C200" s="779"/>
      <c r="D200" s="779"/>
      <c r="E200" s="368" t="str">
        <f>IF(C198&gt;=C197, "Yes", "No")</f>
        <v>Yes</v>
      </c>
      <c r="F200" s="53"/>
      <c r="G200" s="53"/>
      <c r="H200" s="53"/>
    </row>
    <row r="201" spans="1:8" ht="15.75">
      <c r="A201" s="779" t="s">
        <v>294</v>
      </c>
      <c r="B201" s="779"/>
      <c r="C201" s="779"/>
      <c r="D201" s="779"/>
      <c r="E201" s="368" t="str">
        <f>IF((C198-C197)&lt;=0.02, "Yes", "No")</f>
        <v>Yes</v>
      </c>
      <c r="F201" s="53"/>
      <c r="G201" s="53"/>
      <c r="H201" s="53"/>
    </row>
    <row r="202" spans="1:8" ht="15.75">
      <c r="A202" s="779" t="s">
        <v>196</v>
      </c>
      <c r="B202" s="779"/>
      <c r="C202" s="779"/>
      <c r="D202" s="779"/>
      <c r="E202" s="368" t="str">
        <f>IF(AND(C197&lt;=0.04, C198&lt;=0.04),"Yes","No")</f>
        <v>Yes</v>
      </c>
      <c r="F202" s="53"/>
      <c r="G202" s="53"/>
      <c r="H202" s="53"/>
    </row>
    <row r="203" spans="1:8" ht="7.5" customHeight="1">
      <c r="A203" s="388"/>
      <c r="B203" s="388"/>
      <c r="C203" s="388"/>
      <c r="D203" s="388"/>
      <c r="E203" s="368"/>
      <c r="F203" s="53"/>
      <c r="G203" s="53"/>
      <c r="H203" s="53"/>
    </row>
    <row r="204" spans="1:8" ht="16.5" thickBot="1">
      <c r="A204" s="201" t="s">
        <v>227</v>
      </c>
      <c r="B204" s="201"/>
      <c r="C204" s="201"/>
      <c r="D204" s="201"/>
      <c r="E204" s="201"/>
      <c r="F204" s="201"/>
      <c r="G204" s="201"/>
      <c r="H204" s="201"/>
    </row>
    <row r="205" spans="1:8">
      <c r="A205" s="760"/>
      <c r="B205" s="761"/>
      <c r="C205" s="761"/>
      <c r="D205" s="761"/>
      <c r="E205" s="761"/>
      <c r="F205" s="761"/>
      <c r="G205" s="761"/>
      <c r="H205" s="762"/>
    </row>
    <row r="206" spans="1:8">
      <c r="A206" s="763"/>
      <c r="B206" s="764"/>
      <c r="C206" s="764"/>
      <c r="D206" s="764"/>
      <c r="E206" s="764"/>
      <c r="F206" s="764"/>
      <c r="G206" s="764"/>
      <c r="H206" s="765"/>
    </row>
    <row r="207" spans="1:8">
      <c r="A207" s="763"/>
      <c r="B207" s="764"/>
      <c r="C207" s="764"/>
      <c r="D207" s="764"/>
      <c r="E207" s="764"/>
      <c r="F207" s="764"/>
      <c r="G207" s="764"/>
      <c r="H207" s="765"/>
    </row>
    <row r="208" spans="1:8">
      <c r="A208" s="763"/>
      <c r="B208" s="764"/>
      <c r="C208" s="764"/>
      <c r="D208" s="764"/>
      <c r="E208" s="764"/>
      <c r="F208" s="764"/>
      <c r="G208" s="764"/>
      <c r="H208" s="765"/>
    </row>
    <row r="209" spans="1:8">
      <c r="A209" s="763"/>
      <c r="B209" s="764"/>
      <c r="C209" s="764"/>
      <c r="D209" s="764"/>
      <c r="E209" s="764"/>
      <c r="F209" s="764"/>
      <c r="G209" s="764"/>
      <c r="H209" s="765"/>
    </row>
    <row r="210" spans="1:8" ht="15.75" thickBot="1">
      <c r="A210" s="766"/>
      <c r="B210" s="767"/>
      <c r="C210" s="767"/>
      <c r="D210" s="767"/>
      <c r="E210" s="767"/>
      <c r="F210" s="767"/>
      <c r="G210" s="767"/>
      <c r="H210" s="768"/>
    </row>
    <row r="211" spans="1:8" ht="15.75">
      <c r="A211" s="53"/>
      <c r="B211" s="53"/>
      <c r="C211" s="53"/>
      <c r="D211" s="53"/>
      <c r="E211" s="53"/>
      <c r="F211" s="53"/>
      <c r="G211" s="53"/>
      <c r="H211" s="53"/>
    </row>
    <row r="212" spans="1:8" ht="15.75">
      <c r="A212" s="769" t="s">
        <v>496</v>
      </c>
      <c r="B212" s="769"/>
      <c r="C212" s="769"/>
      <c r="D212" s="769"/>
      <c r="E212" s="769"/>
      <c r="F212" s="769"/>
      <c r="G212" s="769"/>
      <c r="H212" s="769"/>
    </row>
    <row r="213" spans="1:8" ht="9" customHeight="1">
      <c r="A213" s="379"/>
    </row>
    <row r="214" spans="1:8" ht="16.5" thickBot="1">
      <c r="A214" s="613" t="s">
        <v>162</v>
      </c>
      <c r="B214" s="854"/>
      <c r="C214" s="96">
        <f>IF('Residential Pro Forma'!B8&gt;0, 'Residential Pro Forma'!B8, 0)</f>
        <v>0</v>
      </c>
      <c r="G214" s="364"/>
      <c r="H214" s="364"/>
    </row>
    <row r="215" spans="1:8" ht="16.5" thickBot="1">
      <c r="A215" s="880" t="s">
        <v>507</v>
      </c>
      <c r="B215" s="630"/>
      <c r="C215" s="419">
        <v>0.1</v>
      </c>
      <c r="E215" s="97"/>
      <c r="F215" s="364"/>
      <c r="G215" s="364"/>
      <c r="H215" s="364"/>
    </row>
    <row r="216" spans="1:8" ht="9" customHeight="1">
      <c r="C216" s="87"/>
    </row>
    <row r="217" spans="1:8" ht="15.75">
      <c r="A217" s="532" t="s">
        <v>396</v>
      </c>
      <c r="B217" s="532"/>
      <c r="C217" s="532"/>
      <c r="D217" s="532"/>
      <c r="E217" s="368" t="str">
        <f>IF(C214&lt;=C215, "Yes", "No")</f>
        <v>Yes</v>
      </c>
    </row>
    <row r="218" spans="1:8" ht="9" customHeight="1">
      <c r="E218" s="368"/>
    </row>
    <row r="219" spans="1:8" ht="16.5" thickBot="1">
      <c r="A219" s="201" t="s">
        <v>226</v>
      </c>
      <c r="B219" s="201"/>
      <c r="C219" s="201"/>
      <c r="D219" s="201"/>
      <c r="E219" s="201"/>
      <c r="F219" s="201"/>
      <c r="G219" s="201"/>
      <c r="H219" s="201"/>
    </row>
    <row r="220" spans="1:8">
      <c r="A220" s="751"/>
      <c r="B220" s="752"/>
      <c r="C220" s="752"/>
      <c r="D220" s="752"/>
      <c r="E220" s="752"/>
      <c r="F220" s="752"/>
      <c r="G220" s="752"/>
      <c r="H220" s="753"/>
    </row>
    <row r="221" spans="1:8">
      <c r="A221" s="754"/>
      <c r="B221" s="755"/>
      <c r="C221" s="755"/>
      <c r="D221" s="755"/>
      <c r="E221" s="755"/>
      <c r="F221" s="755"/>
      <c r="G221" s="755"/>
      <c r="H221" s="756"/>
    </row>
    <row r="222" spans="1:8">
      <c r="A222" s="754"/>
      <c r="B222" s="755"/>
      <c r="C222" s="755"/>
      <c r="D222" s="755"/>
      <c r="E222" s="755"/>
      <c r="F222" s="755"/>
      <c r="G222" s="755"/>
      <c r="H222" s="756"/>
    </row>
    <row r="223" spans="1:8">
      <c r="A223" s="754"/>
      <c r="B223" s="755"/>
      <c r="C223" s="755"/>
      <c r="D223" s="755"/>
      <c r="E223" s="755"/>
      <c r="F223" s="755"/>
      <c r="G223" s="755"/>
      <c r="H223" s="756"/>
    </row>
    <row r="224" spans="1:8">
      <c r="A224" s="754"/>
      <c r="B224" s="755"/>
      <c r="C224" s="755"/>
      <c r="D224" s="755"/>
      <c r="E224" s="755"/>
      <c r="F224" s="755"/>
      <c r="G224" s="755"/>
      <c r="H224" s="756"/>
    </row>
    <row r="225" spans="1:8">
      <c r="A225" s="754"/>
      <c r="B225" s="755"/>
      <c r="C225" s="755"/>
      <c r="D225" s="755"/>
      <c r="E225" s="755"/>
      <c r="F225" s="755"/>
      <c r="G225" s="755"/>
      <c r="H225" s="756"/>
    </row>
    <row r="226" spans="1:8" ht="15.75" thickBot="1">
      <c r="A226" s="757"/>
      <c r="B226" s="758"/>
      <c r="C226" s="758"/>
      <c r="D226" s="758"/>
      <c r="E226" s="758"/>
      <c r="F226" s="758"/>
      <c r="G226" s="758"/>
      <c r="H226" s="759"/>
    </row>
    <row r="228" spans="1:8" ht="15.75">
      <c r="A228" s="769" t="s">
        <v>170</v>
      </c>
      <c r="B228" s="769"/>
      <c r="C228" s="769"/>
      <c r="D228" s="769"/>
      <c r="E228" s="769"/>
      <c r="F228" s="769"/>
      <c r="G228" s="769"/>
      <c r="H228" s="769"/>
    </row>
    <row r="229" spans="1:8" ht="7.5" customHeight="1">
      <c r="A229" s="379"/>
    </row>
    <row r="230" spans="1:8" ht="15.75" thickBot="1">
      <c r="A230" s="779" t="s">
        <v>163</v>
      </c>
      <c r="B230" s="779"/>
      <c r="C230" s="418">
        <f>IF('Residential Pro Forma'!B30&gt;0,'Residential Pro Forma'!B30,0)</f>
        <v>0</v>
      </c>
    </row>
    <row r="231" spans="1:8" ht="15.75">
      <c r="A231" s="876" t="s">
        <v>215</v>
      </c>
      <c r="B231" s="876"/>
      <c r="C231" s="202">
        <f>'Rental Project Worksheet'!B38</f>
        <v>0</v>
      </c>
      <c r="D231" s="99" t="s">
        <v>393</v>
      </c>
      <c r="H231" s="392"/>
    </row>
    <row r="232" spans="1:8" ht="16.5" thickBot="1">
      <c r="A232" s="875" t="s">
        <v>504</v>
      </c>
      <c r="B232" s="875"/>
      <c r="C232" s="55">
        <v>12</v>
      </c>
      <c r="D232" s="100" t="s">
        <v>204</v>
      </c>
      <c r="H232" s="392"/>
    </row>
    <row r="233" spans="1:8" ht="16.5" thickBot="1">
      <c r="A233" s="879" t="s">
        <v>506</v>
      </c>
      <c r="B233" s="879"/>
      <c r="C233" s="94" t="str">
        <f>IF(OR(C230=0,C231=0,C230=" ",C231=" "),"N/A",((C230/C231)/C232))</f>
        <v>N/A</v>
      </c>
      <c r="D233" s="101">
        <v>55</v>
      </c>
    </row>
    <row r="234" spans="1:8" ht="7.5" customHeight="1" thickBot="1"/>
    <row r="235" spans="1:8" ht="15.75">
      <c r="A235" s="779" t="s">
        <v>163</v>
      </c>
      <c r="B235" s="779"/>
      <c r="C235" s="410">
        <f>C230</f>
        <v>0</v>
      </c>
      <c r="D235" s="99" t="s">
        <v>394</v>
      </c>
    </row>
    <row r="236" spans="1:8" ht="16.5" thickBot="1">
      <c r="A236" s="770" t="s">
        <v>148</v>
      </c>
      <c r="B236" s="770"/>
      <c r="C236" s="413">
        <f>IF('Residential Pro Forma'!B27&gt;0, 'Residential Pro Forma'!B27, 0)</f>
        <v>0</v>
      </c>
      <c r="D236" s="100" t="s">
        <v>205</v>
      </c>
    </row>
    <row r="237" spans="1:8" ht="16.5" thickBot="1">
      <c r="A237" s="879" t="s">
        <v>505</v>
      </c>
      <c r="B237" s="879"/>
      <c r="C237" s="80" t="str">
        <f>IF(OR(C235=0,C235=" "),"N/A",(C235/C236))</f>
        <v>N/A</v>
      </c>
      <c r="D237" s="102">
        <v>0.12</v>
      </c>
    </row>
    <row r="238" spans="1:8" ht="7.5" customHeight="1"/>
    <row r="239" spans="1:8" ht="15.75">
      <c r="A239" s="532" t="s">
        <v>395</v>
      </c>
      <c r="B239" s="532"/>
      <c r="C239" s="532"/>
      <c r="D239" s="532"/>
      <c r="E239" s="368" t="str">
        <f>IF(C230=0,"N/A",IF(OR(C233&lt;=D233,C237&lt;=D237),"Yes","No"))</f>
        <v>N/A</v>
      </c>
    </row>
    <row r="240" spans="1:8" ht="7.5" customHeight="1">
      <c r="E240" s="368"/>
    </row>
    <row r="241" spans="1:8" ht="16.5" thickBot="1">
      <c r="A241" s="201" t="s">
        <v>225</v>
      </c>
      <c r="B241" s="201"/>
      <c r="C241" s="201"/>
      <c r="D241" s="201"/>
      <c r="E241" s="201"/>
      <c r="F241" s="201"/>
      <c r="G241" s="201"/>
      <c r="H241" s="201"/>
    </row>
    <row r="242" spans="1:8">
      <c r="A242" s="751"/>
      <c r="B242" s="752"/>
      <c r="C242" s="752"/>
      <c r="D242" s="752"/>
      <c r="E242" s="752"/>
      <c r="F242" s="752"/>
      <c r="G242" s="752"/>
      <c r="H242" s="753"/>
    </row>
    <row r="243" spans="1:8">
      <c r="A243" s="754"/>
      <c r="B243" s="755"/>
      <c r="C243" s="755"/>
      <c r="D243" s="755"/>
      <c r="E243" s="755"/>
      <c r="F243" s="755"/>
      <c r="G243" s="755"/>
      <c r="H243" s="756"/>
    </row>
    <row r="244" spans="1:8">
      <c r="A244" s="754"/>
      <c r="B244" s="755"/>
      <c r="C244" s="755"/>
      <c r="D244" s="755"/>
      <c r="E244" s="755"/>
      <c r="F244" s="755"/>
      <c r="G244" s="755"/>
      <c r="H244" s="756"/>
    </row>
    <row r="245" spans="1:8">
      <c r="A245" s="754"/>
      <c r="B245" s="755"/>
      <c r="C245" s="755"/>
      <c r="D245" s="755"/>
      <c r="E245" s="755"/>
      <c r="F245" s="755"/>
      <c r="G245" s="755"/>
      <c r="H245" s="756"/>
    </row>
    <row r="246" spans="1:8">
      <c r="A246" s="754"/>
      <c r="B246" s="755"/>
      <c r="C246" s="755"/>
      <c r="D246" s="755"/>
      <c r="E246" s="755"/>
      <c r="F246" s="755"/>
      <c r="G246" s="755"/>
      <c r="H246" s="756"/>
    </row>
    <row r="247" spans="1:8">
      <c r="A247" s="754"/>
      <c r="B247" s="755"/>
      <c r="C247" s="755"/>
      <c r="D247" s="755"/>
      <c r="E247" s="755"/>
      <c r="F247" s="755"/>
      <c r="G247" s="755"/>
      <c r="H247" s="756"/>
    </row>
    <row r="248" spans="1:8" ht="15.75" thickBot="1">
      <c r="A248" s="757"/>
      <c r="B248" s="758"/>
      <c r="C248" s="758"/>
      <c r="D248" s="758"/>
      <c r="E248" s="758"/>
      <c r="F248" s="758"/>
      <c r="G248" s="758"/>
      <c r="H248" s="759"/>
    </row>
    <row r="250" spans="1:8" ht="15.75">
      <c r="A250" s="769" t="s">
        <v>175</v>
      </c>
      <c r="B250" s="769"/>
      <c r="C250" s="769"/>
      <c r="D250" s="769"/>
      <c r="E250" s="769"/>
      <c r="F250" s="769"/>
      <c r="G250" s="769"/>
      <c r="H250" s="769"/>
    </row>
    <row r="251" spans="1:8" ht="7.5" customHeight="1">
      <c r="A251" s="379"/>
    </row>
    <row r="252" spans="1:8">
      <c r="A252" s="780" t="s">
        <v>179</v>
      </c>
      <c r="B252" s="780"/>
      <c r="C252" s="418">
        <f>IF('Residential Pro Forma'!B57&gt;0, 'Residential Pro Forma'!B57, 0)</f>
        <v>0</v>
      </c>
    </row>
    <row r="253" spans="1:8" ht="15.75" thickBot="1">
      <c r="B253" s="395" t="s">
        <v>203</v>
      </c>
      <c r="C253" s="203">
        <f>'Rental Project Worksheet'!B38</f>
        <v>0</v>
      </c>
    </row>
    <row r="254" spans="1:8" ht="15.75">
      <c r="C254" s="417">
        <f>IF(OR(C252=0,C253=0,C252=" ",C253=" "),0,C252/C253)</f>
        <v>0</v>
      </c>
    </row>
    <row r="255" spans="1:8" ht="7.5" customHeight="1">
      <c r="D255" s="392"/>
      <c r="E255" s="392"/>
      <c r="F255" s="87"/>
      <c r="G255" s="392"/>
      <c r="H255" s="392"/>
    </row>
    <row r="256" spans="1:8" ht="16.5" thickBot="1">
      <c r="A256" s="201" t="s">
        <v>224</v>
      </c>
      <c r="B256" s="201"/>
      <c r="C256" s="201"/>
      <c r="D256" s="201"/>
      <c r="E256" s="201"/>
      <c r="F256" s="201"/>
      <c r="G256" s="201"/>
      <c r="H256" s="201"/>
    </row>
    <row r="257" spans="1:8">
      <c r="A257" s="751"/>
      <c r="B257" s="752"/>
      <c r="C257" s="752"/>
      <c r="D257" s="752"/>
      <c r="E257" s="752"/>
      <c r="F257" s="752"/>
      <c r="G257" s="752"/>
      <c r="H257" s="753"/>
    </row>
    <row r="258" spans="1:8">
      <c r="A258" s="754"/>
      <c r="B258" s="755"/>
      <c r="C258" s="755"/>
      <c r="D258" s="755"/>
      <c r="E258" s="755"/>
      <c r="F258" s="755"/>
      <c r="G258" s="755"/>
      <c r="H258" s="756"/>
    </row>
    <row r="259" spans="1:8">
      <c r="A259" s="754"/>
      <c r="B259" s="755"/>
      <c r="C259" s="755"/>
      <c r="D259" s="755"/>
      <c r="E259" s="755"/>
      <c r="F259" s="755"/>
      <c r="G259" s="755"/>
      <c r="H259" s="756"/>
    </row>
    <row r="260" spans="1:8">
      <c r="A260" s="754"/>
      <c r="B260" s="755"/>
      <c r="C260" s="755"/>
      <c r="D260" s="755"/>
      <c r="E260" s="755"/>
      <c r="F260" s="755"/>
      <c r="G260" s="755"/>
      <c r="H260" s="756"/>
    </row>
    <row r="261" spans="1:8">
      <c r="A261" s="754"/>
      <c r="B261" s="755"/>
      <c r="C261" s="755"/>
      <c r="D261" s="755"/>
      <c r="E261" s="755"/>
      <c r="F261" s="755"/>
      <c r="G261" s="755"/>
      <c r="H261" s="756"/>
    </row>
    <row r="262" spans="1:8">
      <c r="A262" s="754"/>
      <c r="B262" s="755"/>
      <c r="C262" s="755"/>
      <c r="D262" s="755"/>
      <c r="E262" s="755"/>
      <c r="F262" s="755"/>
      <c r="G262" s="755"/>
      <c r="H262" s="756"/>
    </row>
    <row r="263" spans="1:8" ht="15.75" thickBot="1">
      <c r="A263" s="757"/>
      <c r="B263" s="758"/>
      <c r="C263" s="758"/>
      <c r="D263" s="758"/>
      <c r="E263" s="758"/>
      <c r="F263" s="758"/>
      <c r="G263" s="758"/>
      <c r="H263" s="759"/>
    </row>
    <row r="265" spans="1:8" ht="15.75">
      <c r="A265" s="769" t="s">
        <v>169</v>
      </c>
      <c r="B265" s="769"/>
      <c r="C265" s="769"/>
      <c r="D265" s="769"/>
      <c r="E265" s="769"/>
      <c r="F265" s="769"/>
      <c r="G265" s="769"/>
      <c r="H265" s="769"/>
    </row>
    <row r="266" spans="1:8" ht="8.25" customHeight="1">
      <c r="A266" s="379"/>
    </row>
    <row r="267" spans="1:8">
      <c r="A267" s="779" t="s">
        <v>176</v>
      </c>
      <c r="B267" s="779"/>
      <c r="C267" s="418">
        <f>IF('Residential Pro Forma'!B56&gt;0, 'Residential Pro Forma'!B56, 0)</f>
        <v>0</v>
      </c>
    </row>
    <row r="268" spans="1:8" ht="15.75" thickBot="1">
      <c r="A268" s="770" t="s">
        <v>203</v>
      </c>
      <c r="B268" s="770"/>
      <c r="C268" s="203">
        <f>'Rental Project Worksheet'!B38</f>
        <v>0</v>
      </c>
    </row>
    <row r="269" spans="1:8" ht="15.75">
      <c r="A269" s="826" t="s">
        <v>485</v>
      </c>
      <c r="B269" s="826"/>
      <c r="C269" s="417">
        <f>IF(OR(C267=" ",C267=0,C268=0,C268=" "),0,C267/C268)</f>
        <v>0</v>
      </c>
    </row>
    <row r="270" spans="1:8" ht="8.25" customHeight="1">
      <c r="E270" s="392"/>
      <c r="G270" s="392"/>
      <c r="H270" s="392"/>
    </row>
    <row r="271" spans="1:8" ht="15.75">
      <c r="A271" s="86" t="s">
        <v>503</v>
      </c>
      <c r="C271" s="409">
        <v>150</v>
      </c>
      <c r="E271" s="392"/>
      <c r="G271" s="392"/>
      <c r="H271" s="392"/>
    </row>
    <row r="272" spans="1:8" ht="8.25" customHeight="1">
      <c r="E272" s="392"/>
      <c r="G272" s="392"/>
      <c r="H272" s="392"/>
    </row>
    <row r="273" spans="1:8" ht="15.75">
      <c r="A273" s="532" t="s">
        <v>297</v>
      </c>
      <c r="B273" s="532"/>
      <c r="C273" s="532"/>
      <c r="D273" s="532"/>
      <c r="E273" s="368" t="str">
        <f>IF(C269&gt;=C271, "Yes", "No")</f>
        <v>No</v>
      </c>
    </row>
    <row r="274" spans="1:8" ht="8.25" customHeight="1">
      <c r="E274" s="368"/>
    </row>
    <row r="275" spans="1:8" ht="16.5" thickBot="1">
      <c r="A275" s="201" t="s">
        <v>223</v>
      </c>
      <c r="B275" s="201"/>
      <c r="C275" s="201"/>
      <c r="D275" s="201"/>
      <c r="E275" s="201"/>
      <c r="F275" s="201"/>
      <c r="G275" s="201"/>
      <c r="H275" s="201"/>
    </row>
    <row r="276" spans="1:8">
      <c r="A276" s="751"/>
      <c r="B276" s="752"/>
      <c r="C276" s="752"/>
      <c r="D276" s="752"/>
      <c r="E276" s="752"/>
      <c r="F276" s="752"/>
      <c r="G276" s="752"/>
      <c r="H276" s="753"/>
    </row>
    <row r="277" spans="1:8">
      <c r="A277" s="754"/>
      <c r="B277" s="755"/>
      <c r="C277" s="755"/>
      <c r="D277" s="755"/>
      <c r="E277" s="755"/>
      <c r="F277" s="755"/>
      <c r="G277" s="755"/>
      <c r="H277" s="756"/>
    </row>
    <row r="278" spans="1:8">
      <c r="A278" s="754"/>
      <c r="B278" s="755"/>
      <c r="C278" s="755"/>
      <c r="D278" s="755"/>
      <c r="E278" s="755"/>
      <c r="F278" s="755"/>
      <c r="G278" s="755"/>
      <c r="H278" s="756"/>
    </row>
    <row r="279" spans="1:8">
      <c r="A279" s="754"/>
      <c r="B279" s="755"/>
      <c r="C279" s="755"/>
      <c r="D279" s="755"/>
      <c r="E279" s="755"/>
      <c r="F279" s="755"/>
      <c r="G279" s="755"/>
      <c r="H279" s="756"/>
    </row>
    <row r="280" spans="1:8">
      <c r="A280" s="754"/>
      <c r="B280" s="755"/>
      <c r="C280" s="755"/>
      <c r="D280" s="755"/>
      <c r="E280" s="755"/>
      <c r="F280" s="755"/>
      <c r="G280" s="755"/>
      <c r="H280" s="756"/>
    </row>
    <row r="281" spans="1:8">
      <c r="A281" s="754"/>
      <c r="B281" s="755"/>
      <c r="C281" s="755"/>
      <c r="D281" s="755"/>
      <c r="E281" s="755"/>
      <c r="F281" s="755"/>
      <c r="G281" s="755"/>
      <c r="H281" s="756"/>
    </row>
    <row r="282" spans="1:8" ht="15.75" thickBot="1">
      <c r="A282" s="757"/>
      <c r="B282" s="758"/>
      <c r="C282" s="758"/>
      <c r="D282" s="758"/>
      <c r="E282" s="758"/>
      <c r="F282" s="758"/>
      <c r="G282" s="758"/>
      <c r="H282" s="759"/>
    </row>
    <row r="283" spans="1:8">
      <c r="A283" s="392"/>
      <c r="B283" s="392"/>
      <c r="C283" s="392"/>
      <c r="D283" s="392"/>
      <c r="E283" s="392"/>
      <c r="F283" s="392"/>
      <c r="G283" s="392"/>
      <c r="H283" s="392"/>
    </row>
    <row r="284" spans="1:8" ht="15.75">
      <c r="A284" s="769" t="s">
        <v>164</v>
      </c>
      <c r="B284" s="769"/>
      <c r="C284" s="769"/>
      <c r="D284" s="769"/>
      <c r="E284" s="769"/>
      <c r="F284" s="769"/>
      <c r="G284" s="769"/>
      <c r="H284" s="769"/>
    </row>
    <row r="285" spans="1:8" ht="6.75" customHeight="1">
      <c r="A285" s="379"/>
    </row>
    <row r="286" spans="1:8">
      <c r="A286" s="779" t="s">
        <v>499</v>
      </c>
      <c r="B286" s="779"/>
      <c r="C286" s="412">
        <f>IF('Residential Pro Forma'!B53&gt;0, 'Residential Pro Forma'!B53, 0)</f>
        <v>0</v>
      </c>
    </row>
    <row r="287" spans="1:8">
      <c r="A287" s="781" t="s">
        <v>200</v>
      </c>
      <c r="B287" s="781"/>
      <c r="C287" s="411">
        <f>IF('Residential Pro Forma'!B47&gt;0, 'Residential Pro Forma'!B47, 0)</f>
        <v>0</v>
      </c>
    </row>
    <row r="288" spans="1:8">
      <c r="C288" s="410">
        <f>C286-C287</f>
        <v>0</v>
      </c>
    </row>
    <row r="289" spans="1:8" ht="16.5" thickBot="1">
      <c r="A289" s="770" t="s">
        <v>203</v>
      </c>
      <c r="B289" s="770"/>
      <c r="C289" s="203">
        <f>C30</f>
        <v>0</v>
      </c>
      <c r="E289" s="409">
        <v>1250</v>
      </c>
      <c r="F289" s="364" t="s">
        <v>198</v>
      </c>
    </row>
    <row r="290" spans="1:8" ht="15.75">
      <c r="A290" s="782" t="s">
        <v>381</v>
      </c>
      <c r="B290" s="782"/>
      <c r="C290" s="409">
        <f>IF(C288=0,0,C288/C289)</f>
        <v>0</v>
      </c>
      <c r="E290" s="409">
        <v>4500</v>
      </c>
      <c r="F290" s="390" t="s">
        <v>199</v>
      </c>
    </row>
    <row r="291" spans="1:8" ht="6.75" customHeight="1">
      <c r="D291" s="392"/>
    </row>
    <row r="292" spans="1:8" ht="15.75">
      <c r="A292" s="532" t="s">
        <v>295</v>
      </c>
      <c r="B292" s="532"/>
      <c r="C292" s="532"/>
      <c r="D292" s="532"/>
      <c r="E292" s="368" t="str">
        <f>IF(C290&gt;=E289, "Yes", "No")</f>
        <v>No</v>
      </c>
    </row>
    <row r="293" spans="1:8" ht="15.75">
      <c r="A293" s="532" t="s">
        <v>296</v>
      </c>
      <c r="B293" s="532"/>
      <c r="C293" s="532"/>
      <c r="D293" s="532"/>
      <c r="E293" s="368" t="str">
        <f>IF(C290&lt;=E290, "Yes", "No")</f>
        <v>Yes</v>
      </c>
    </row>
    <row r="294" spans="1:8" ht="6.75" customHeight="1">
      <c r="E294" s="368"/>
    </row>
    <row r="295" spans="1:8" ht="16.5" thickBot="1">
      <c r="A295" s="201" t="s">
        <v>222</v>
      </c>
      <c r="B295" s="201"/>
      <c r="C295" s="201"/>
      <c r="D295" s="201"/>
      <c r="E295" s="201"/>
      <c r="F295" s="201"/>
      <c r="G295" s="201"/>
      <c r="H295" s="201"/>
    </row>
    <row r="296" spans="1:8">
      <c r="A296" s="751"/>
      <c r="B296" s="752"/>
      <c r="C296" s="752"/>
      <c r="D296" s="752"/>
      <c r="E296" s="752"/>
      <c r="F296" s="752"/>
      <c r="G296" s="752"/>
      <c r="H296" s="753"/>
    </row>
    <row r="297" spans="1:8">
      <c r="A297" s="777"/>
      <c r="B297" s="778"/>
      <c r="C297" s="778"/>
      <c r="D297" s="778"/>
      <c r="E297" s="778"/>
      <c r="F297" s="778"/>
      <c r="G297" s="778"/>
      <c r="H297" s="756"/>
    </row>
    <row r="298" spans="1:8">
      <c r="A298" s="777"/>
      <c r="B298" s="778"/>
      <c r="C298" s="778"/>
      <c r="D298" s="778"/>
      <c r="E298" s="778"/>
      <c r="F298" s="778"/>
      <c r="G298" s="778"/>
      <c r="H298" s="756"/>
    </row>
    <row r="299" spans="1:8">
      <c r="A299" s="754"/>
      <c r="B299" s="755"/>
      <c r="C299" s="755"/>
      <c r="D299" s="755"/>
      <c r="E299" s="755"/>
      <c r="F299" s="755"/>
      <c r="G299" s="755"/>
      <c r="H299" s="756"/>
    </row>
    <row r="300" spans="1:8">
      <c r="A300" s="754"/>
      <c r="B300" s="755"/>
      <c r="C300" s="755"/>
      <c r="D300" s="755"/>
      <c r="E300" s="755"/>
      <c r="F300" s="755"/>
      <c r="G300" s="755"/>
      <c r="H300" s="756"/>
    </row>
    <row r="301" spans="1:8">
      <c r="A301" s="754"/>
      <c r="B301" s="755"/>
      <c r="C301" s="755"/>
      <c r="D301" s="755"/>
      <c r="E301" s="755"/>
      <c r="F301" s="755"/>
      <c r="G301" s="755"/>
      <c r="H301" s="756"/>
    </row>
    <row r="302" spans="1:8" ht="15.75" thickBot="1">
      <c r="A302" s="757"/>
      <c r="B302" s="758"/>
      <c r="C302" s="758"/>
      <c r="D302" s="758"/>
      <c r="E302" s="758"/>
      <c r="F302" s="758"/>
      <c r="G302" s="758"/>
      <c r="H302" s="759"/>
    </row>
    <row r="303" spans="1:8" ht="7.5" customHeight="1">
      <c r="D303" s="392"/>
      <c r="E303" s="392"/>
      <c r="F303" s="392"/>
      <c r="G303" s="392"/>
      <c r="H303" s="392"/>
    </row>
    <row r="304" spans="1:8">
      <c r="A304" s="532" t="s">
        <v>487</v>
      </c>
      <c r="B304" s="532"/>
      <c r="C304" s="532"/>
      <c r="D304" s="592"/>
      <c r="E304" s="363"/>
    </row>
    <row r="305" spans="1:8">
      <c r="A305" s="532" t="s">
        <v>488</v>
      </c>
      <c r="B305" s="532"/>
      <c r="C305" s="532"/>
      <c r="D305" s="532"/>
      <c r="E305" s="416" t="str">
        <f>IF(E304&gt;0,E304/C30," ")</f>
        <v xml:space="preserve"> </v>
      </c>
    </row>
    <row r="306" spans="1:8" ht="7.5" customHeight="1">
      <c r="E306" s="357"/>
    </row>
    <row r="307" spans="1:8" ht="16.5" thickBot="1">
      <c r="A307" s="201" t="s">
        <v>489</v>
      </c>
      <c r="B307" s="201"/>
      <c r="C307" s="201"/>
      <c r="D307" s="201"/>
      <c r="E307" s="201"/>
      <c r="F307" s="201"/>
      <c r="G307" s="201"/>
      <c r="H307" s="201"/>
    </row>
    <row r="308" spans="1:8">
      <c r="A308" s="751"/>
      <c r="B308" s="752"/>
      <c r="C308" s="752"/>
      <c r="D308" s="752"/>
      <c r="E308" s="752"/>
      <c r="F308" s="752"/>
      <c r="G308" s="752"/>
      <c r="H308" s="753"/>
    </row>
    <row r="309" spans="1:8">
      <c r="A309" s="777"/>
      <c r="B309" s="778"/>
      <c r="C309" s="778"/>
      <c r="D309" s="778"/>
      <c r="E309" s="778"/>
      <c r="F309" s="778"/>
      <c r="G309" s="778"/>
      <c r="H309" s="756"/>
    </row>
    <row r="310" spans="1:8">
      <c r="A310" s="777"/>
      <c r="B310" s="778"/>
      <c r="C310" s="778"/>
      <c r="D310" s="778"/>
      <c r="E310" s="778"/>
      <c r="F310" s="778"/>
      <c r="G310" s="778"/>
      <c r="H310" s="756"/>
    </row>
    <row r="311" spans="1:8">
      <c r="A311" s="754"/>
      <c r="B311" s="755"/>
      <c r="C311" s="755"/>
      <c r="D311" s="755"/>
      <c r="E311" s="755"/>
      <c r="F311" s="755"/>
      <c r="G311" s="755"/>
      <c r="H311" s="756"/>
    </row>
    <row r="312" spans="1:8">
      <c r="A312" s="754"/>
      <c r="B312" s="755"/>
      <c r="C312" s="755"/>
      <c r="D312" s="755"/>
      <c r="E312" s="755"/>
      <c r="F312" s="755"/>
      <c r="G312" s="755"/>
      <c r="H312" s="756"/>
    </row>
    <row r="313" spans="1:8">
      <c r="A313" s="754"/>
      <c r="B313" s="755"/>
      <c r="C313" s="755"/>
      <c r="D313" s="755"/>
      <c r="E313" s="755"/>
      <c r="F313" s="755"/>
      <c r="G313" s="755"/>
      <c r="H313" s="756"/>
    </row>
    <row r="314" spans="1:8" ht="15.75" thickBot="1">
      <c r="A314" s="757"/>
      <c r="B314" s="758"/>
      <c r="C314" s="758"/>
      <c r="D314" s="758"/>
      <c r="E314" s="758"/>
      <c r="F314" s="758"/>
      <c r="G314" s="758"/>
      <c r="H314" s="759"/>
    </row>
    <row r="315" spans="1:8" ht="15.75">
      <c r="E315" s="368"/>
    </row>
    <row r="316" spans="1:8" ht="15.75">
      <c r="A316" s="769" t="s">
        <v>271</v>
      </c>
      <c r="B316" s="769"/>
      <c r="C316" s="769"/>
      <c r="D316" s="769"/>
      <c r="E316" s="769"/>
      <c r="F316" s="769"/>
      <c r="G316" s="769"/>
      <c r="H316" s="769"/>
    </row>
    <row r="317" spans="1:8" ht="7.5" customHeight="1">
      <c r="A317" s="379"/>
    </row>
    <row r="318" spans="1:8" ht="15.75" thickBot="1">
      <c r="A318" s="779" t="s">
        <v>165</v>
      </c>
      <c r="B318" s="779"/>
      <c r="C318" s="412">
        <f>IF('Residential Pro Forma'!B59&gt;0, 'Residential Pro Forma'!B59, 0)</f>
        <v>0</v>
      </c>
    </row>
    <row r="319" spans="1:8" ht="15.75">
      <c r="A319" s="775" t="s">
        <v>180</v>
      </c>
      <c r="B319" s="775"/>
      <c r="C319" s="412">
        <f>IF('Residential Pro Forma'!B60&gt;0, 'Residential Pro Forma'!B60, 0)</f>
        <v>0</v>
      </c>
      <c r="D319" s="99" t="s">
        <v>202</v>
      </c>
    </row>
    <row r="320" spans="1:8" ht="16.5" thickBot="1">
      <c r="A320" s="776" t="s">
        <v>201</v>
      </c>
      <c r="B320" s="776"/>
      <c r="C320" s="413">
        <f>IF('Residential Pro Forma'!B61&gt;0, 'Residential Pro Forma'!B61, 0)</f>
        <v>0</v>
      </c>
      <c r="D320" s="100" t="s">
        <v>166</v>
      </c>
    </row>
    <row r="321" spans="1:8" ht="16.5" thickBot="1">
      <c r="A321" s="870" t="s">
        <v>79</v>
      </c>
      <c r="B321" s="871"/>
      <c r="C321" s="361" t="str">
        <f>IF((C319+C320)&gt;0,C318/(C319+C320), "N/A")</f>
        <v>N/A</v>
      </c>
      <c r="D321" s="104">
        <v>1.35</v>
      </c>
      <c r="E321" s="384" t="str">
        <f>IF(C321="N/A","N/A",IF(AND(C321&gt;=1,C321&lt;=D321),"Yes","No"))</f>
        <v>N/A</v>
      </c>
    </row>
    <row r="322" spans="1:8" ht="7.5" customHeight="1" thickBot="1">
      <c r="D322" s="392"/>
    </row>
    <row r="323" spans="1:8" ht="15.75">
      <c r="A323" s="532" t="s">
        <v>501</v>
      </c>
      <c r="B323" s="532"/>
      <c r="C323" s="410">
        <f>IF('Residential Pro Forma'!B25&gt;0,'Residential Pro Forma'!B62,0)</f>
        <v>0</v>
      </c>
      <c r="D323" s="103" t="s">
        <v>202</v>
      </c>
    </row>
    <row r="324" spans="1:8" ht="16.5" thickBot="1">
      <c r="A324" s="869" t="s">
        <v>168</v>
      </c>
      <c r="B324" s="869"/>
      <c r="C324" s="412">
        <f>IF('Residential Pro Forma'!B25&gt;0, 'Residential Pro Forma'!B25, 0)</f>
        <v>0</v>
      </c>
      <c r="D324" s="100" t="s">
        <v>167</v>
      </c>
    </row>
    <row r="325" spans="1:8" ht="16.5" thickBot="1">
      <c r="A325" s="872" t="s">
        <v>502</v>
      </c>
      <c r="B325" s="873"/>
      <c r="C325" s="362">
        <f>IF(C323=0,0,C323/C324)</f>
        <v>0</v>
      </c>
      <c r="D325" s="102">
        <v>0.1</v>
      </c>
      <c r="E325" s="384" t="str">
        <f>IF(AND(C325&gt;=0,C325&lt;=D325),"Yes","No")</f>
        <v>Yes</v>
      </c>
    </row>
    <row r="326" spans="1:8" ht="7.5" customHeight="1" thickBot="1">
      <c r="D326" s="392"/>
    </row>
    <row r="327" spans="1:8" ht="15.75">
      <c r="B327" s="825" t="s">
        <v>483</v>
      </c>
      <c r="C327" s="826"/>
      <c r="D327" s="414">
        <f>'Sources and Uses'!C8</f>
        <v>0</v>
      </c>
    </row>
    <row r="328" spans="1:8" ht="16.5" thickBot="1">
      <c r="B328" s="867" t="s">
        <v>484</v>
      </c>
      <c r="C328" s="868"/>
      <c r="D328" s="415">
        <f>SUM('Residential Pro Forma'!B62:F62)</f>
        <v>0</v>
      </c>
      <c r="E328" s="384" t="str">
        <f>IF(AND(D328&gt;=0,D328&lt;=D327),"Yes","No")</f>
        <v>Yes</v>
      </c>
    </row>
    <row r="329" spans="1:8" ht="7.5" customHeight="1">
      <c r="C329" s="356"/>
    </row>
    <row r="330" spans="1:8" ht="15.75">
      <c r="A330" s="532" t="s">
        <v>500</v>
      </c>
      <c r="B330" s="532"/>
      <c r="C330" s="532"/>
      <c r="D330" s="532"/>
      <c r="E330" s="368" t="str">
        <f>IF(OR(E321="Yes",E325="Yes",E328="Yes"),"Yes","No")</f>
        <v>Yes</v>
      </c>
    </row>
    <row r="331" spans="1:8" ht="7.5" customHeight="1"/>
    <row r="332" spans="1:8" ht="16.5" thickBot="1">
      <c r="A332" s="201" t="s">
        <v>486</v>
      </c>
      <c r="B332" s="201"/>
      <c r="C332" s="201"/>
      <c r="D332" s="201"/>
      <c r="E332" s="201"/>
      <c r="F332" s="201"/>
      <c r="G332" s="201"/>
      <c r="H332" s="201"/>
    </row>
    <row r="333" spans="1:8">
      <c r="A333" s="751"/>
      <c r="B333" s="752"/>
      <c r="C333" s="752"/>
      <c r="D333" s="752"/>
      <c r="E333" s="752"/>
      <c r="F333" s="752"/>
      <c r="G333" s="752"/>
      <c r="H333" s="753"/>
    </row>
    <row r="334" spans="1:8">
      <c r="A334" s="754"/>
      <c r="B334" s="755"/>
      <c r="C334" s="755"/>
      <c r="D334" s="755"/>
      <c r="E334" s="755"/>
      <c r="F334" s="755"/>
      <c r="G334" s="755"/>
      <c r="H334" s="756"/>
    </row>
    <row r="335" spans="1:8">
      <c r="A335" s="754"/>
      <c r="B335" s="755"/>
      <c r="C335" s="755"/>
      <c r="D335" s="755"/>
      <c r="E335" s="755"/>
      <c r="F335" s="755"/>
      <c r="G335" s="755"/>
      <c r="H335" s="756"/>
    </row>
    <row r="336" spans="1:8">
      <c r="A336" s="754"/>
      <c r="B336" s="755"/>
      <c r="C336" s="755"/>
      <c r="D336" s="755"/>
      <c r="E336" s="755"/>
      <c r="F336" s="755"/>
      <c r="G336" s="755"/>
      <c r="H336" s="756"/>
    </row>
    <row r="337" spans="1:8">
      <c r="A337" s="754"/>
      <c r="B337" s="755"/>
      <c r="C337" s="755"/>
      <c r="D337" s="755"/>
      <c r="E337" s="755"/>
      <c r="F337" s="755"/>
      <c r="G337" s="755"/>
      <c r="H337" s="756"/>
    </row>
    <row r="338" spans="1:8">
      <c r="A338" s="754"/>
      <c r="B338" s="755"/>
      <c r="C338" s="755"/>
      <c r="D338" s="755"/>
      <c r="E338" s="755"/>
      <c r="F338" s="755"/>
      <c r="G338" s="755"/>
      <c r="H338" s="756"/>
    </row>
    <row r="339" spans="1:8" ht="15.75" thickBot="1">
      <c r="A339" s="757"/>
      <c r="B339" s="758"/>
      <c r="C339" s="758"/>
      <c r="D339" s="758"/>
      <c r="E339" s="758"/>
      <c r="F339" s="758"/>
      <c r="G339" s="758"/>
      <c r="H339" s="759"/>
    </row>
  </sheetData>
  <sheetProtection password="C933" sheet="1" objects="1" scenarios="1"/>
  <mergeCells count="157">
    <mergeCell ref="A233:B233"/>
    <mergeCell ref="A215:B215"/>
    <mergeCell ref="A115:H115"/>
    <mergeCell ref="A137:H137"/>
    <mergeCell ref="A160:H160"/>
    <mergeCell ref="A177:H177"/>
    <mergeCell ref="A195:H195"/>
    <mergeCell ref="A212:H212"/>
    <mergeCell ref="A228:H228"/>
    <mergeCell ref="A118:B118"/>
    <mergeCell ref="A119:B119"/>
    <mergeCell ref="A121:B121"/>
    <mergeCell ref="A120:B120"/>
    <mergeCell ref="A122:B122"/>
    <mergeCell ref="A250:H250"/>
    <mergeCell ref="A265:H265"/>
    <mergeCell ref="F163:H163"/>
    <mergeCell ref="A126:D126"/>
    <mergeCell ref="A139:B139"/>
    <mergeCell ref="A165:B165"/>
    <mergeCell ref="A257:H263"/>
    <mergeCell ref="A169:H175"/>
    <mergeCell ref="A185:H191"/>
    <mergeCell ref="A252:B252"/>
    <mergeCell ref="A232:B232"/>
    <mergeCell ref="A231:B231"/>
    <mergeCell ref="A235:B235"/>
    <mergeCell ref="A202:D202"/>
    <mergeCell ref="A148:D148"/>
    <mergeCell ref="A149:D149"/>
    <mergeCell ref="A163:B163"/>
    <mergeCell ref="A162:B162"/>
    <mergeCell ref="A140:B140"/>
    <mergeCell ref="A141:B141"/>
    <mergeCell ref="A193:H193"/>
    <mergeCell ref="A230:B230"/>
    <mergeCell ref="A236:B236"/>
    <mergeCell ref="A237:B237"/>
    <mergeCell ref="A330:D330"/>
    <mergeCell ref="A269:B269"/>
    <mergeCell ref="B328:C328"/>
    <mergeCell ref="B327:C327"/>
    <mergeCell ref="A304:D304"/>
    <mergeCell ref="A305:D305"/>
    <mergeCell ref="A308:H314"/>
    <mergeCell ref="A284:H284"/>
    <mergeCell ref="A316:H316"/>
    <mergeCell ref="A276:H282"/>
    <mergeCell ref="A286:B286"/>
    <mergeCell ref="A324:B324"/>
    <mergeCell ref="A321:B321"/>
    <mergeCell ref="A325:B325"/>
    <mergeCell ref="A268:B268"/>
    <mergeCell ref="A289:B289"/>
    <mergeCell ref="A239:D239"/>
    <mergeCell ref="A217:D217"/>
    <mergeCell ref="A117:B117"/>
    <mergeCell ref="A103:D103"/>
    <mergeCell ref="A104:D104"/>
    <mergeCell ref="A129:H135"/>
    <mergeCell ref="A152:H158"/>
    <mergeCell ref="A214:B214"/>
    <mergeCell ref="A201:D201"/>
    <mergeCell ref="A198:B198"/>
    <mergeCell ref="A197:B197"/>
    <mergeCell ref="A123:B123"/>
    <mergeCell ref="A182:D182"/>
    <mergeCell ref="A142:B142"/>
    <mergeCell ref="F120:G120"/>
    <mergeCell ref="F119:G119"/>
    <mergeCell ref="E121:H123"/>
    <mergeCell ref="F164:H166"/>
    <mergeCell ref="A168:H168"/>
    <mergeCell ref="A200:D200"/>
    <mergeCell ref="A164:B164"/>
    <mergeCell ref="A107:H113"/>
    <mergeCell ref="A75:C76"/>
    <mergeCell ref="A82:D82"/>
    <mergeCell ref="A100:B101"/>
    <mergeCell ref="A96:B96"/>
    <mergeCell ref="D96:D97"/>
    <mergeCell ref="A85:H91"/>
    <mergeCell ref="D75:D76"/>
    <mergeCell ref="A98:B98"/>
    <mergeCell ref="G100:H101"/>
    <mergeCell ref="E100:E101"/>
    <mergeCell ref="D100:D101"/>
    <mergeCell ref="A99:B99"/>
    <mergeCell ref="C100:C101"/>
    <mergeCell ref="A93:H93"/>
    <mergeCell ref="E13:H13"/>
    <mergeCell ref="A13:D13"/>
    <mergeCell ref="A74:C74"/>
    <mergeCell ref="F74:G74"/>
    <mergeCell ref="A71:C71"/>
    <mergeCell ref="F24:G24"/>
    <mergeCell ref="F28:G28"/>
    <mergeCell ref="F70:G70"/>
    <mergeCell ref="F68:G68"/>
    <mergeCell ref="A70:C70"/>
    <mergeCell ref="A34:H34"/>
    <mergeCell ref="D30:H30"/>
    <mergeCell ref="A33:D33"/>
    <mergeCell ref="A68:C68"/>
    <mergeCell ref="F67:G67"/>
    <mergeCell ref="A52:H62"/>
    <mergeCell ref="F66:H66"/>
    <mergeCell ref="A67:C67"/>
    <mergeCell ref="A64:H64"/>
    <mergeCell ref="A1:H1"/>
    <mergeCell ref="A2:H2"/>
    <mergeCell ref="A3:H3"/>
    <mergeCell ref="B7:H7"/>
    <mergeCell ref="A5:H5"/>
    <mergeCell ref="A9:H9"/>
    <mergeCell ref="E96:E97"/>
    <mergeCell ref="A97:B97"/>
    <mergeCell ref="F69:G69"/>
    <mergeCell ref="F79:G79"/>
    <mergeCell ref="A77:C77"/>
    <mergeCell ref="A78:C78"/>
    <mergeCell ref="F78:G78"/>
    <mergeCell ref="F71:G71"/>
    <mergeCell ref="A69:C69"/>
    <mergeCell ref="B72:C72"/>
    <mergeCell ref="F31:G31"/>
    <mergeCell ref="F26:G26"/>
    <mergeCell ref="A66:D66"/>
    <mergeCell ref="A21:C21"/>
    <mergeCell ref="E21:G21"/>
    <mergeCell ref="A31:C31"/>
    <mergeCell ref="A36:H46"/>
    <mergeCell ref="F27:G27"/>
    <mergeCell ref="A333:H339"/>
    <mergeCell ref="A205:H210"/>
    <mergeCell ref="A220:H226"/>
    <mergeCell ref="A242:H248"/>
    <mergeCell ref="A11:H11"/>
    <mergeCell ref="A292:D292"/>
    <mergeCell ref="F23:G23"/>
    <mergeCell ref="A79:C79"/>
    <mergeCell ref="A80:C80"/>
    <mergeCell ref="F80:G80"/>
    <mergeCell ref="F25:G25"/>
    <mergeCell ref="A320:B320"/>
    <mergeCell ref="A319:B319"/>
    <mergeCell ref="A296:H302"/>
    <mergeCell ref="A318:B318"/>
    <mergeCell ref="A145:B145"/>
    <mergeCell ref="A267:B267"/>
    <mergeCell ref="A287:B287"/>
    <mergeCell ref="A290:B290"/>
    <mergeCell ref="A273:D273"/>
    <mergeCell ref="A293:D293"/>
    <mergeCell ref="A166:B166"/>
    <mergeCell ref="F118:G118"/>
    <mergeCell ref="A323:B323"/>
  </mergeCells>
  <phoneticPr fontId="3" type="noConversion"/>
  <conditionalFormatting sqref="D30:H30">
    <cfRule type="cellIs" dxfId="6" priority="4" stopIfTrue="1" operator="equal">
      <formula>"The Total Units on the Rental Project Worksheet do not match this information"</formula>
    </cfRule>
  </conditionalFormatting>
  <conditionalFormatting sqref="A34:H34">
    <cfRule type="cellIs" dxfId="5" priority="5" stopIfTrue="1" operator="equal">
      <formula>"The proposed Scope of Work must be attached to the application as Exhibit S."</formula>
    </cfRule>
  </conditionalFormatting>
  <conditionalFormatting sqref="E121:H123">
    <cfRule type="cellIs" dxfId="4" priority="6" stopIfTrue="1" operator="equal">
      <formula>"Note: Enter an X for the applicable project type in one of the green cells above.  The answer below will default to NO if a project type is not selected."</formula>
    </cfRule>
  </conditionalFormatting>
  <conditionalFormatting sqref="F163:H163">
    <cfRule type="cellIs" dxfId="3" priority="7" stopIfTrue="1" operator="equal">
      <formula>"Specify Other Capitalized Reserves:"</formula>
    </cfRule>
  </conditionalFormatting>
  <conditionalFormatting sqref="E292:E294 E273:E274 E239:E240 E217:E218 E200:E203 E182:E183 E148:E150 E126:E127 E103:E105 E82:E83 E33 E315">
    <cfRule type="cellIs" dxfId="2" priority="8" stopIfTrue="1" operator="equal">
      <formula>"No"</formula>
    </cfRule>
  </conditionalFormatting>
  <conditionalFormatting sqref="E330">
    <cfRule type="cellIs" dxfId="1" priority="1" operator="equal">
      <formula>"""No"""</formula>
    </cfRule>
    <cfRule type="cellIs" dxfId="0" priority="2" stopIfTrue="1" operator="equal">
      <formula>"No"</formula>
    </cfRule>
  </conditionalFormatting>
  <printOptions horizontalCentered="1"/>
  <pageMargins left="0.19" right="0.18" top="0.5" bottom="0.5" header="0.18" footer="0.3"/>
  <pageSetup scale="66" orientation="portrait" horizontalDpi="300" verticalDpi="300" r:id="rId1"/>
  <headerFooter alignWithMargins="0">
    <oddFooter>&amp;L&amp;"Times New Roman,Regular"&amp;10Revised March 2009&amp;R&amp;"Times New Roman,Regular"&amp;10Page &amp;P of &amp;N
Printed: &amp;D</oddFooter>
  </headerFooter>
  <rowBreaks count="4" manualBreakCount="4">
    <brk id="62" max="7" man="1"/>
    <brk id="135" max="7" man="1"/>
    <brk id="191" max="7" man="1"/>
    <brk id="263" max="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Spreadsheet" ma:contentTypeID="0x01010017F614F4F3131E49A186728D0039E75A" ma:contentTypeVersion="12" ma:contentTypeDescription="Create a new spreadsheet." ma:contentTypeScope="" ma:versionID="dd3fb383f2e705b8ca32634632013c1e">
  <xsd:schema xmlns:xsd="http://www.w3.org/2001/XMLSchema" xmlns:p="http://schemas.microsoft.com/office/2006/metadata/properties" xmlns:ns1="http://schemas.microsoft.com/sharepoint/v3" xmlns:ns2="f5fa3bee-9aa7-4b05-a99e-a851ef7baa88" xmlns:ns3="ad37e89e-2dc9-463c-9d3f-fb875067fea1" xmlns:ns4="6bc6d0bc-e406-4f40-81c8-aa9d4a50aa95" targetNamespace="http://schemas.microsoft.com/office/2006/metadata/properties" ma:root="true" ma:fieldsID="940dd3f50fb59b843db3286682a566ad" ns1:_="" ns2:_="" ns3:_="" ns4:_="">
    <xsd:import namespace="http://schemas.microsoft.com/sharepoint/v3"/>
    <xsd:import namespace="f5fa3bee-9aa7-4b05-a99e-a851ef7baa88"/>
    <xsd:import namespace="ad37e89e-2dc9-463c-9d3f-fb875067fea1"/>
    <xsd:import namespace="6bc6d0bc-e406-4f40-81c8-aa9d4a50aa95"/>
    <xsd:element name="properties">
      <xsd:complexType>
        <xsd:sequence>
          <xsd:element name="documentManagement">
            <xsd:complexType>
              <xsd:all>
                <xsd:element ref="ns2:Application_x0020_Complexity"/>
                <xsd:element ref="ns2:Application_x0020_Use"/>
                <xsd:element ref="ns3:Financial_x0020_Reporting_x0020_Critical" minOccurs="0"/>
                <xsd:element ref="ns1:PublishingStartDate" minOccurs="0"/>
                <xsd:element ref="ns1:PublishingExpirationDate" minOccurs="0"/>
                <xsd:element ref="ns4:UDA_x0020_Nam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12" nillable="true" ma:displayName="Scheduling Start Date" ma:hidden="true" ma:internalName="PublishingStartDate" ma:readOnly="false">
      <xsd:simpleType>
        <xsd:restriction base="dms:Unknown"/>
      </xsd:simpleType>
    </xsd:element>
    <xsd:element name="PublishingExpirationDate" ma:index="13" nillable="true" ma:displayName="Scheduling End Date" ma:hidden="true" ma:internalName="PublishingExpirationDate" ma:readOnly="false">
      <xsd:simpleType>
        <xsd:restriction base="dms:Unknown"/>
      </xsd:simpleType>
    </xsd:element>
  </xsd:schema>
  <xsd:schema xmlns:xsd="http://www.w3.org/2001/XMLSchema" xmlns:dms="http://schemas.microsoft.com/office/2006/documentManagement/types" targetNamespace="f5fa3bee-9aa7-4b05-a99e-a851ef7baa88" elementFormDefault="qualified">
    <xsd:import namespace="http://schemas.microsoft.com/office/2006/documentManagement/types"/>
    <xsd:element name="Application_x0020_Complexity" ma:index="8" ma:displayName="Application Complexity" ma:default="Complex" ma:format="Dropdown" ma:internalName="Application_x0020_Complexity">
      <xsd:simpleType>
        <xsd:restriction base="dms:Choice">
          <xsd:enumeration value="Complex"/>
          <xsd:enumeration value="Simple"/>
          <xsd:enumeration value="Basic"/>
        </xsd:restriction>
      </xsd:simpleType>
    </xsd:element>
    <xsd:element name="Application_x0020_Use" ma:index="9" ma:displayName="Application Use" ma:default="Financial" ma:format="Dropdown" ma:internalName="Application_x0020_Use">
      <xsd:simpleType>
        <xsd:restriction base="dms:Choice">
          <xsd:enumeration value="Financial"/>
          <xsd:enumeration value="Analytical"/>
          <xsd:enumeration value="Operational"/>
        </xsd:restriction>
      </xsd:simpleType>
    </xsd:element>
  </xsd:schema>
  <xsd:schema xmlns:xsd="http://www.w3.org/2001/XMLSchema" xmlns:dms="http://schemas.microsoft.com/office/2006/documentManagement/types" targetNamespace="ad37e89e-2dc9-463c-9d3f-fb875067fea1" elementFormDefault="qualified">
    <xsd:import namespace="http://schemas.microsoft.com/office/2006/documentManagement/types"/>
    <xsd:element name="Financial_x0020_Reporting_x0020_Critical" ma:index="11" nillable="true" ma:displayName="Financial Reporting Critical" ma:default="No" ma:format="Dropdown" ma:internalName="Financial_x0020_Reporting_x0020_Critical">
      <xsd:simpleType>
        <xsd:restriction base="dms:Choice">
          <xsd:enumeration value="Yes"/>
          <xsd:enumeration value="No"/>
        </xsd:restriction>
      </xsd:simpleType>
    </xsd:element>
  </xsd:schema>
  <xsd:schema xmlns:xsd="http://www.w3.org/2001/XMLSchema" xmlns:dms="http://schemas.microsoft.com/office/2006/documentManagement/types" targetNamespace="6bc6d0bc-e406-4f40-81c8-aa9d4a50aa95" elementFormDefault="qualified">
    <xsd:import namespace="http://schemas.microsoft.com/office/2006/documentManagement/types"/>
    <xsd:element name="UDA_x0020_Name" ma:index="15" nillable="true" ma:displayName="UDA Name" ma:list="{bf09c8cb-ae2b-4303-af7f-7131d3926a21}" ma:internalName="UDA_x0020_Name" ma:showField="LinkTitleNoMenu">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UDA_x0020_Name xmlns="6bc6d0bc-e406-4f40-81c8-aa9d4a50aa95">10</UDA_x0020_Name>
    <Financial_x0020_Reporting_x0020_Critical xmlns="ad37e89e-2dc9-463c-9d3f-fb875067fea1">No</Financial_x0020_Reporting_x0020_Critical>
    <Application_x0020_Complexity xmlns="f5fa3bee-9aa7-4b05-a99e-a851ef7baa88">Complex</Application_x0020_Complexity>
    <PublishingExpirationDate xmlns="http://schemas.microsoft.com/sharepoint/v3" xsi:nil="true"/>
    <PublishingStartDate xmlns="http://schemas.microsoft.com/sharepoint/v3" xsi:nil="true"/>
    <Application_x0020_Use xmlns="f5fa3bee-9aa7-4b05-a99e-a851ef7baa88">Analytical</Application_x0020_Use>
  </documentManagement>
</p:properties>
</file>

<file path=customXml/itemProps1.xml><?xml version="1.0" encoding="utf-8"?>
<ds:datastoreItem xmlns:ds="http://schemas.openxmlformats.org/officeDocument/2006/customXml" ds:itemID="{1B05161E-87D2-474B-A187-04A4B27F0A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5fa3bee-9aa7-4b05-a99e-a851ef7baa88"/>
    <ds:schemaRef ds:uri="ad37e89e-2dc9-463c-9d3f-fb875067fea1"/>
    <ds:schemaRef ds:uri="6bc6d0bc-e406-4f40-81c8-aa9d4a50aa9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DC272A59-AE7D-48B0-A0CB-A7F8CFC1ED3A}">
  <ds:schemaRefs>
    <ds:schemaRef ds:uri="http://schemas.microsoft.com/sharepoint/v3/contenttype/forms"/>
  </ds:schemaRefs>
</ds:datastoreItem>
</file>

<file path=customXml/itemProps3.xml><?xml version="1.0" encoding="utf-8"?>
<ds:datastoreItem xmlns:ds="http://schemas.openxmlformats.org/officeDocument/2006/customXml" ds:itemID="{30848ABD-C08F-4AA9-8983-92B22A5FF0E9}">
  <ds:schemaRefs>
    <ds:schemaRef ds:uri="http://schemas.microsoft.com/office/2006/metadata/longProperties"/>
  </ds:schemaRefs>
</ds:datastoreItem>
</file>

<file path=customXml/itemProps4.xml><?xml version="1.0" encoding="utf-8"?>
<ds:datastoreItem xmlns:ds="http://schemas.openxmlformats.org/officeDocument/2006/customXml" ds:itemID="{EC47BA37-1146-4D9D-954F-122A01463AD2}">
  <ds:schemaRefs>
    <ds:schemaRef ds:uri="6bc6d0bc-e406-4f40-81c8-aa9d4a50aa95"/>
    <ds:schemaRef ds:uri="http://schemas.microsoft.com/office/2006/documentManagement/types"/>
    <ds:schemaRef ds:uri="http://purl.org/dc/elements/1.1/"/>
    <ds:schemaRef ds:uri="http://purl.org/dc/dcmitype/"/>
    <ds:schemaRef ds:uri="http://www.w3.org/XML/1998/namespace"/>
    <ds:schemaRef ds:uri="http://schemas.openxmlformats.org/package/2006/metadata/core-properties"/>
    <ds:schemaRef ds:uri="f5fa3bee-9aa7-4b05-a99e-a851ef7baa88"/>
    <ds:schemaRef ds:uri="http://purl.org/dc/terms/"/>
    <ds:schemaRef ds:uri="http://schemas.microsoft.com/office/2006/metadata/properties"/>
    <ds:schemaRef ds:uri="ad37e89e-2dc9-463c-9d3f-fb875067fea1"/>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Building Info</vt:lpstr>
      <vt:lpstr>Cost Breakdown</vt:lpstr>
      <vt:lpstr>Sources and Uses</vt:lpstr>
      <vt:lpstr>Rental Project Worksheet</vt:lpstr>
      <vt:lpstr>Residential Pro Forma</vt:lpstr>
      <vt:lpstr>Commercial Pro Forma</vt:lpstr>
      <vt:lpstr>Feasibility Checklist</vt:lpstr>
      <vt:lpstr>'Feasibility Checklist'!Print_Area</vt:lpstr>
      <vt:lpstr>'Rental Project Worksheet'!Print_Area</vt:lpstr>
      <vt:lpstr>'Residential Pro Forma'!Print_Area</vt:lpstr>
      <vt:lpstr>'Sources and Uses'!Print_Area</vt:lpstr>
    </vt:vector>
  </TitlesOfParts>
  <Manager>Stacy Snyder</Manager>
  <Company>FHLB Des Moines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AHP Rental Workbook</dc:title>
  <dc:creator>Brandon Wiltgen</dc:creator>
  <dc:description>Revised 12/31/2007</dc:description>
  <cp:lastModifiedBy>Wiltgen, Brandon</cp:lastModifiedBy>
  <cp:lastPrinted>2013-12-05T20:54:34Z</cp:lastPrinted>
  <dcterms:created xsi:type="dcterms:W3CDTF">1997-08-22T20:40:04Z</dcterms:created>
  <dcterms:modified xsi:type="dcterms:W3CDTF">2014-04-02T16:00:34Z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eparation Frequency">
    <vt:lpwstr>Other</vt:lpwstr>
  </property>
  <property fmtid="{D5CDD505-2E9C-101B-9397-08002B2CF9AE}" pid="3" name="UDA Group">
    <vt:lpwstr>Community Investment</vt:lpwstr>
  </property>
  <property fmtid="{D5CDD505-2E9C-101B-9397-08002B2CF9AE}" pid="4" name="display_urn:schemas-microsoft-com:office:office#ADO">
    <vt:lpwstr>Dodge, Gary</vt:lpwstr>
  </property>
  <property fmtid="{D5CDD505-2E9C-101B-9397-08002B2CF9AE}" pid="5" name="ADO">
    <vt:lpwstr>75</vt:lpwstr>
  </property>
  <property fmtid="{D5CDD505-2E9C-101B-9397-08002B2CF9AE}" pid="6" name="ContentType">
    <vt:lpwstr>Spreadsheet</vt:lpwstr>
  </property>
  <property fmtid="{D5CDD505-2E9C-101B-9397-08002B2CF9AE}" pid="7" name="ContentTypeId">
    <vt:lpwstr>0x01010017F614F4F3131E49A186728D0039E75A</vt:lpwstr>
  </property>
  <property fmtid="{D5CDD505-2E9C-101B-9397-08002B2CF9AE}" pid="8" name="Order">
    <vt:lpwstr>155900.000000000</vt:lpwstr>
  </property>
</Properties>
</file>