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D65B503E-E66D-4238-B721-D6DE99B88AAC}" xr6:coauthVersionLast="47" xr6:coauthVersionMax="47" xr10:uidLastSave="{00000000-0000-0000-0000-000000000000}"/>
  <workbookProtection workbookAlgorithmName="SHA-512" workbookHashValue="73W7nw/P6CP/3NHO7Owc6Ep3mzHQA3zeb2VnOl8lp+C9kuH7hUsgmWQ4p2HtvXXXFNRCWiNEKDf3QAlDcz6I7A==" workbookSaltValue="EqKY45lH+Bi0GxlIH65U9A==" workbookSpinCount="100000" lockStructure="1"/>
  <bookViews>
    <workbookView xWindow="-120" yWindow="-120" windowWidth="38640" windowHeight="21240" tabRatio="857" firstSheet="1" activeTab="11" xr2:uid="{00000000-000D-0000-FFFF-FFFF00000000}"/>
  </bookViews>
  <sheets>
    <sheet name="Change Control" sheetId="69" state="hidden" r:id="rId1"/>
    <sheet name="Instructions" sheetId="10" r:id="rId2"/>
    <sheet name="Household Summary" sheetId="4" r:id="rId3"/>
    <sheet name="Notes" sheetId="18" r:id="rId4"/>
    <sheet name="HH Member 1" sheetId="54" r:id="rId5"/>
    <sheet name="HH Member 2" sheetId="62" r:id="rId6"/>
    <sheet name="HH Member 3" sheetId="61" r:id="rId7"/>
    <sheet name="HH Member 4" sheetId="63" r:id="rId8"/>
    <sheet name="HH Member 5" sheetId="67" r:id="rId9"/>
    <sheet name="HH Member 6" sheetId="66" r:id="rId10"/>
    <sheet name="HH Member 7" sheetId="65" r:id="rId11"/>
    <sheet name="HH Member 8" sheetId="64" r:id="rId12"/>
    <sheet name="Periods" sheetId="5" state="hidden" r:id="rId13"/>
    <sheet name="download" sheetId="15" state="hidden" r:id="rId14"/>
    <sheet name="Reference" sheetId="36" state="hidden" r:id="rId15"/>
  </sheets>
  <externalReferences>
    <externalReference r:id="rId16"/>
  </externalReferences>
  <definedNames>
    <definedName name="HouseholdName">'Household Summary'!$C$17:$D$26</definedName>
    <definedName name="HouseholdNumber">'Household Summary'!$B$17:$B$26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Name" localSheetId="13">'[1]Household Summary'!$B$17:$D$26</definedName>
    <definedName name="Name">'Household Summary'!$B$17:$D$31</definedName>
    <definedName name="OtherIncome" localSheetId="4">'HH Member 1'!$B$18</definedName>
    <definedName name="OtherIncome" localSheetId="5">'HH Member 2'!$B$18</definedName>
    <definedName name="OtherIncome" localSheetId="6">'HH Member 3'!$B$18</definedName>
    <definedName name="OtherIncome" localSheetId="7">'HH Member 4'!$B$18</definedName>
    <definedName name="OtherIncome" localSheetId="8">'HH Member 5'!$B$18</definedName>
    <definedName name="OtherIncome" localSheetId="9">'HH Member 6'!$B$18</definedName>
    <definedName name="OtherIncome" localSheetId="10">'HH Member 7'!$B$18</definedName>
    <definedName name="OtherIncome" localSheetId="11">'HH Member 8'!$B$18</definedName>
    <definedName name="PayPeriods" localSheetId="13">[1]Periods!$A$3:$F$7</definedName>
    <definedName name="PayPeriods">Periods!$A$3:$F$7</definedName>
    <definedName name="PayRates" localSheetId="13">[1]Periods!$A$11:$D$16</definedName>
    <definedName name="PayRates">Periods!$A$11:$D$16</definedName>
    <definedName name="Position1" localSheetId="4">'HH Member 1'!$B$55</definedName>
    <definedName name="Position1" localSheetId="5">'HH Member 2'!$B$55</definedName>
    <definedName name="Position1" localSheetId="6">'HH Member 3'!$B$55</definedName>
    <definedName name="Position1" localSheetId="7">'HH Member 4'!$B$55</definedName>
    <definedName name="Position1" localSheetId="8">'HH Member 5'!$B$55</definedName>
    <definedName name="Position1" localSheetId="9">'HH Member 6'!$B$55</definedName>
    <definedName name="Position1" localSheetId="10">'HH Member 7'!$B$55</definedName>
    <definedName name="Position1" localSheetId="11">'HH Member 8'!$B$55</definedName>
    <definedName name="Position2" localSheetId="4">'HH Member 1'!$B$105</definedName>
    <definedName name="Position2" localSheetId="5">'HH Member 2'!$B$105</definedName>
    <definedName name="Position2" localSheetId="6">'HH Member 3'!$B$105</definedName>
    <definedName name="Position2" localSheetId="7">'HH Member 4'!$B$105</definedName>
    <definedName name="Position2" localSheetId="8">'HH Member 5'!$B$105</definedName>
    <definedName name="Position2" localSheetId="9">'HH Member 6'!$B$105</definedName>
    <definedName name="Position2" localSheetId="10">'HH Member 7'!$B$105</definedName>
    <definedName name="Position2" localSheetId="11">'HH Member 8'!$B$105</definedName>
    <definedName name="Position3" localSheetId="4">'HH Member 1'!$B$155</definedName>
    <definedName name="Position3" localSheetId="5">'HH Member 2'!$B$155</definedName>
    <definedName name="Position3" localSheetId="6">'HH Member 3'!$B$155</definedName>
    <definedName name="Position3" localSheetId="7">'HH Member 4'!$B$155</definedName>
    <definedName name="Position3" localSheetId="8">'HH Member 5'!$B$155</definedName>
    <definedName name="Position3" localSheetId="9">'HH Member 6'!$B$155</definedName>
    <definedName name="Position3" localSheetId="10">'HH Member 7'!$B$155</definedName>
    <definedName name="Position3" localSheetId="11">'HH Member 8'!$B$155</definedName>
    <definedName name="Position4" localSheetId="4">'HH Member 1'!$B$205</definedName>
    <definedName name="Position4" localSheetId="5">'HH Member 2'!$B$205</definedName>
    <definedName name="Position4" localSheetId="6">'HH Member 3'!$B$205</definedName>
    <definedName name="Position4" localSheetId="7">'HH Member 4'!$B$205</definedName>
    <definedName name="Position4" localSheetId="8">'HH Member 5'!$B$205</definedName>
    <definedName name="Position4" localSheetId="9">'HH Member 6'!$B$205</definedName>
    <definedName name="Position4" localSheetId="10">'HH Member 7'!$B$205</definedName>
    <definedName name="Position4" localSheetId="11">'HH Member 8'!$B$205</definedName>
    <definedName name="_xlnm.Print_Area" localSheetId="2">'Household Summary'!$B$1:$I$68</definedName>
    <definedName name="_xlnm.Print_Area" localSheetId="1">Instructions!$B$1:$B$77</definedName>
    <definedName name="Relationships">'Household Summary'!$K$22:$K$28</definedName>
    <definedName name="SeasonalIncome" localSheetId="4">'HH Member 1'!$B$29</definedName>
    <definedName name="SeasonalIncome" localSheetId="5">'HH Member 2'!$B$29</definedName>
    <definedName name="SeasonalIncome" localSheetId="6">'HH Member 3'!$B$29</definedName>
    <definedName name="SeasonalIncome" localSheetId="7">'HH Member 4'!$B$29</definedName>
    <definedName name="SeasonalIncome" localSheetId="8">'HH Member 5'!$B$29</definedName>
    <definedName name="SeasonalIncome" localSheetId="9">'HH Member 6'!$B$29</definedName>
    <definedName name="SeasonalIncome" localSheetId="10">'HH Member 7'!$B$29</definedName>
    <definedName name="SeasonalIncome" localSheetId="11">'HH Member 8'!$B$29</definedName>
    <definedName name="SelfEmploymentIncome" localSheetId="4">'HH Member 1'!$B$42</definedName>
    <definedName name="SelfEmploymentIncome" localSheetId="5">'HH Member 2'!$B$42</definedName>
    <definedName name="SelfEmploymentIncome" localSheetId="6">'HH Member 3'!$B$42</definedName>
    <definedName name="SelfEmploymentIncome" localSheetId="7">'HH Member 4'!$B$42</definedName>
    <definedName name="SelfEmploymentIncome" localSheetId="8">'HH Member 5'!$B$42</definedName>
    <definedName name="SelfEmploymentIncome" localSheetId="9">'HH Member 6'!$B$42</definedName>
    <definedName name="SelfEmploymentIncome" localSheetId="10">'HH Member 7'!$B$42</definedName>
    <definedName name="SelfEmploymentIncome" localSheetId="11">'HH Member 8'!$B$42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54" l="1"/>
  <c r="G25" i="62" l="1"/>
  <c r="F117" i="54"/>
  <c r="F67" i="54"/>
  <c r="F109" i="54" l="1"/>
  <c r="E109" i="54" s="1"/>
  <c r="F59" i="54" l="1"/>
  <c r="E59" i="54" s="1"/>
  <c r="F67" i="66"/>
  <c r="C81" i="66"/>
  <c r="C81" i="62"/>
  <c r="G24" i="62"/>
  <c r="C231" i="64" l="1"/>
  <c r="F217" i="64"/>
  <c r="C181" i="64"/>
  <c r="F167" i="64"/>
  <c r="C131" i="64"/>
  <c r="F117" i="64"/>
  <c r="C81" i="64"/>
  <c r="F67" i="64"/>
  <c r="C231" i="65"/>
  <c r="F217" i="65"/>
  <c r="C181" i="65"/>
  <c r="F167" i="65"/>
  <c r="C131" i="65"/>
  <c r="F117" i="65"/>
  <c r="C81" i="65"/>
  <c r="F67" i="65"/>
  <c r="C231" i="66"/>
  <c r="F217" i="66"/>
  <c r="C181" i="66"/>
  <c r="F167" i="66"/>
  <c r="C131" i="66"/>
  <c r="F117" i="66"/>
  <c r="C231" i="67"/>
  <c r="F217" i="67"/>
  <c r="C181" i="67"/>
  <c r="F167" i="67"/>
  <c r="C131" i="67"/>
  <c r="F117" i="67"/>
  <c r="C81" i="67"/>
  <c r="F67" i="67"/>
  <c r="C231" i="63"/>
  <c r="F217" i="63"/>
  <c r="C181" i="63"/>
  <c r="F167" i="63"/>
  <c r="C131" i="63"/>
  <c r="F117" i="63"/>
  <c r="C81" i="63"/>
  <c r="F67" i="63"/>
  <c r="C231" i="61"/>
  <c r="F217" i="61"/>
  <c r="C181" i="61"/>
  <c r="F167" i="61"/>
  <c r="C131" i="61"/>
  <c r="F117" i="61"/>
  <c r="C81" i="61"/>
  <c r="F67" i="61"/>
  <c r="C231" i="62"/>
  <c r="F217" i="62"/>
  <c r="C181" i="62"/>
  <c r="F167" i="62"/>
  <c r="C131" i="62"/>
  <c r="F117" i="62"/>
  <c r="F67" i="62"/>
  <c r="H55" i="54"/>
  <c r="H78" i="54"/>
  <c r="H79" i="54" s="1"/>
  <c r="H128" i="54"/>
  <c r="H129" i="54" s="1"/>
  <c r="C231" i="54"/>
  <c r="F217" i="54"/>
  <c r="C181" i="54"/>
  <c r="F167" i="54"/>
  <c r="C131" i="54"/>
  <c r="F118" i="54"/>
  <c r="B11" i="54"/>
  <c r="H243" i="64" l="1"/>
  <c r="G243" i="64"/>
  <c r="C232" i="64" s="1"/>
  <c r="E243" i="64"/>
  <c r="D243" i="64"/>
  <c r="C243" i="64"/>
  <c r="G242" i="64"/>
  <c r="G241" i="64"/>
  <c r="G240" i="64"/>
  <c r="G235" i="64"/>
  <c r="F235" i="64"/>
  <c r="G231" i="64"/>
  <c r="H228" i="64"/>
  <c r="H229" i="64" s="1"/>
  <c r="C227" i="64"/>
  <c r="C225" i="64"/>
  <c r="C224" i="64"/>
  <c r="H223" i="64"/>
  <c r="G223" i="64"/>
  <c r="E223" i="64"/>
  <c r="G222" i="64"/>
  <c r="F222" i="64"/>
  <c r="G220" i="64"/>
  <c r="F220" i="64"/>
  <c r="G219" i="64"/>
  <c r="F219" i="64" s="1"/>
  <c r="F218" i="64"/>
  <c r="I218" i="64" s="1"/>
  <c r="B216" i="64"/>
  <c r="H210" i="64"/>
  <c r="F209" i="64"/>
  <c r="G209" i="64" s="1"/>
  <c r="E207" i="64"/>
  <c r="H205" i="64"/>
  <c r="E200" i="64"/>
  <c r="D200" i="64"/>
  <c r="C200" i="64"/>
  <c r="B200" i="64"/>
  <c r="E199" i="64"/>
  <c r="D199" i="64"/>
  <c r="C199" i="64"/>
  <c r="B199" i="64"/>
  <c r="B198" i="64" s="1"/>
  <c r="B195" i="64"/>
  <c r="H193" i="64"/>
  <c r="G193" i="64"/>
  <c r="E193" i="64"/>
  <c r="B196" i="64" s="1"/>
  <c r="D193" i="64"/>
  <c r="C193" i="64"/>
  <c r="G192" i="64"/>
  <c r="G191" i="64"/>
  <c r="G190" i="64"/>
  <c r="G185" i="64"/>
  <c r="F185" i="64"/>
  <c r="G181" i="64"/>
  <c r="H178" i="64"/>
  <c r="H179" i="64" s="1"/>
  <c r="C177" i="64"/>
  <c r="C175" i="64"/>
  <c r="C174" i="64"/>
  <c r="H173" i="64"/>
  <c r="G173" i="64"/>
  <c r="E173" i="64"/>
  <c r="G172" i="64"/>
  <c r="F172" i="64"/>
  <c r="G170" i="64"/>
  <c r="F170" i="64"/>
  <c r="G169" i="64"/>
  <c r="F169" i="64" s="1"/>
  <c r="F168" i="64"/>
  <c r="I168" i="64" s="1"/>
  <c r="B166" i="64"/>
  <c r="H160" i="64"/>
  <c r="F159" i="64"/>
  <c r="E159" i="64" s="1"/>
  <c r="E157" i="64"/>
  <c r="H155" i="64"/>
  <c r="E150" i="64"/>
  <c r="D150" i="64"/>
  <c r="C150" i="64"/>
  <c r="B150" i="64"/>
  <c r="E149" i="64"/>
  <c r="D149" i="64"/>
  <c r="C149" i="64"/>
  <c r="B149" i="64"/>
  <c r="B148" i="64" s="1"/>
  <c r="B145" i="64"/>
  <c r="H143" i="64"/>
  <c r="G143" i="64"/>
  <c r="C132" i="64" s="1"/>
  <c r="E143" i="64"/>
  <c r="B146" i="64" s="1"/>
  <c r="D143" i="64"/>
  <c r="C143" i="64"/>
  <c r="G142" i="64"/>
  <c r="G141" i="64"/>
  <c r="G140" i="64"/>
  <c r="G135" i="64"/>
  <c r="F135" i="64"/>
  <c r="G131" i="64"/>
  <c r="H128" i="64"/>
  <c r="H129" i="64" s="1"/>
  <c r="C127" i="64"/>
  <c r="C125" i="64"/>
  <c r="C124" i="64"/>
  <c r="H123" i="64"/>
  <c r="G123" i="64"/>
  <c r="E123" i="64"/>
  <c r="G122" i="64"/>
  <c r="F122" i="64"/>
  <c r="G120" i="64"/>
  <c r="F120" i="64"/>
  <c r="G119" i="64"/>
  <c r="F119" i="64" s="1"/>
  <c r="F118" i="64"/>
  <c r="I118" i="64" s="1"/>
  <c r="B116" i="64"/>
  <c r="H110" i="64"/>
  <c r="F109" i="64"/>
  <c r="E109" i="64" s="1"/>
  <c r="E107" i="64"/>
  <c r="H105" i="64"/>
  <c r="E100" i="64"/>
  <c r="D100" i="64"/>
  <c r="C100" i="64"/>
  <c r="B100" i="64"/>
  <c r="E99" i="64"/>
  <c r="D99" i="64"/>
  <c r="C99" i="64"/>
  <c r="B99" i="64"/>
  <c r="B98" i="64" s="1"/>
  <c r="B95" i="64"/>
  <c r="H93" i="64"/>
  <c r="G93" i="64"/>
  <c r="E93" i="64"/>
  <c r="B96" i="64" s="1"/>
  <c r="D93" i="64"/>
  <c r="C93" i="64"/>
  <c r="G92" i="64"/>
  <c r="G91" i="64"/>
  <c r="G90" i="64"/>
  <c r="G85" i="64"/>
  <c r="F85" i="64"/>
  <c r="G81" i="64"/>
  <c r="H78" i="64"/>
  <c r="H79" i="64" s="1"/>
  <c r="C77" i="64"/>
  <c r="C75" i="64"/>
  <c r="C74" i="64"/>
  <c r="H73" i="64"/>
  <c r="G73" i="64"/>
  <c r="E73" i="64"/>
  <c r="G72" i="64"/>
  <c r="F72" i="64"/>
  <c r="G70" i="64"/>
  <c r="F70" i="64"/>
  <c r="G69" i="64"/>
  <c r="F69" i="64" s="1"/>
  <c r="F68" i="64"/>
  <c r="I68" i="64" s="1"/>
  <c r="B66" i="64"/>
  <c r="H60" i="64"/>
  <c r="F59" i="64"/>
  <c r="G59" i="64" s="1"/>
  <c r="E57" i="64"/>
  <c r="H55" i="64"/>
  <c r="G49" i="64"/>
  <c r="F49" i="64"/>
  <c r="H46" i="64"/>
  <c r="H47" i="64" s="1"/>
  <c r="H43" i="64"/>
  <c r="H44" i="64" s="1"/>
  <c r="H38" i="64"/>
  <c r="E38" i="64"/>
  <c r="F37" i="64"/>
  <c r="G37" i="64" s="1"/>
  <c r="F36" i="64"/>
  <c r="G36" i="64" s="1"/>
  <c r="F35" i="64"/>
  <c r="B32" i="64"/>
  <c r="D31" i="64"/>
  <c r="C31" i="64"/>
  <c r="B27" i="64"/>
  <c r="H26" i="64"/>
  <c r="G26" i="64"/>
  <c r="H25" i="64"/>
  <c r="G25" i="64"/>
  <c r="H24" i="64"/>
  <c r="G24" i="64"/>
  <c r="H23" i="64"/>
  <c r="G23" i="64"/>
  <c r="H22" i="64"/>
  <c r="G22" i="64"/>
  <c r="H21" i="64"/>
  <c r="G21" i="64"/>
  <c r="H20" i="64"/>
  <c r="G20" i="64"/>
  <c r="H19" i="64"/>
  <c r="G19" i="64"/>
  <c r="H243" i="65"/>
  <c r="G243" i="65"/>
  <c r="E243" i="65"/>
  <c r="D243" i="65"/>
  <c r="C243" i="65"/>
  <c r="G242" i="65"/>
  <c r="G241" i="65"/>
  <c r="G240" i="65"/>
  <c r="G235" i="65"/>
  <c r="F235" i="65"/>
  <c r="G231" i="65"/>
  <c r="H228" i="65"/>
  <c r="H229" i="65" s="1"/>
  <c r="C227" i="65"/>
  <c r="C225" i="65"/>
  <c r="C224" i="65"/>
  <c r="H223" i="65"/>
  <c r="G223" i="65"/>
  <c r="E223" i="65"/>
  <c r="G222" i="65"/>
  <c r="F222" i="65"/>
  <c r="G220" i="65"/>
  <c r="F220" i="65"/>
  <c r="G219" i="65"/>
  <c r="F219" i="65" s="1"/>
  <c r="F218" i="65"/>
  <c r="I218" i="65" s="1"/>
  <c r="B216" i="65"/>
  <c r="H210" i="65"/>
  <c r="F209" i="65"/>
  <c r="G209" i="65" s="1"/>
  <c r="H209" i="65" s="1"/>
  <c r="E207" i="65"/>
  <c r="H205" i="65"/>
  <c r="E200" i="65"/>
  <c r="D200" i="65"/>
  <c r="C200" i="65"/>
  <c r="B200" i="65"/>
  <c r="E199" i="65"/>
  <c r="D199" i="65"/>
  <c r="C199" i="65"/>
  <c r="B199" i="65"/>
  <c r="B198" i="65" s="1"/>
  <c r="B195" i="65"/>
  <c r="H193" i="65"/>
  <c r="G193" i="65"/>
  <c r="E193" i="65"/>
  <c r="B196" i="65" s="1"/>
  <c r="D193" i="65"/>
  <c r="C193" i="65"/>
  <c r="G192" i="65"/>
  <c r="G191" i="65"/>
  <c r="G190" i="65"/>
  <c r="G185" i="65"/>
  <c r="F185" i="65"/>
  <c r="G181" i="65"/>
  <c r="H178" i="65"/>
  <c r="H179" i="65" s="1"/>
  <c r="C177" i="65"/>
  <c r="C175" i="65"/>
  <c r="C174" i="65"/>
  <c r="H173" i="65"/>
  <c r="G173" i="65"/>
  <c r="E173" i="65"/>
  <c r="G172" i="65"/>
  <c r="F172" i="65"/>
  <c r="G170" i="65"/>
  <c r="F170" i="65"/>
  <c r="G169" i="65"/>
  <c r="F169" i="65"/>
  <c r="F168" i="65"/>
  <c r="I168" i="65" s="1"/>
  <c r="B166" i="65"/>
  <c r="H160" i="65"/>
  <c r="F159" i="65"/>
  <c r="G159" i="65" s="1"/>
  <c r="E157" i="65"/>
  <c r="H155" i="65"/>
  <c r="E150" i="65"/>
  <c r="D150" i="65"/>
  <c r="C150" i="65"/>
  <c r="B150" i="65"/>
  <c r="E149" i="65"/>
  <c r="D149" i="65"/>
  <c r="C149" i="65"/>
  <c r="B149" i="65"/>
  <c r="B148" i="65" s="1"/>
  <c r="B145" i="65"/>
  <c r="H143" i="65"/>
  <c r="G143" i="65"/>
  <c r="E143" i="65"/>
  <c r="B146" i="65" s="1"/>
  <c r="D143" i="65"/>
  <c r="C143" i="65"/>
  <c r="G142" i="65"/>
  <c r="G141" i="65"/>
  <c r="G140" i="65"/>
  <c r="G135" i="65"/>
  <c r="F135" i="65"/>
  <c r="G131" i="65"/>
  <c r="H128" i="65"/>
  <c r="H129" i="65" s="1"/>
  <c r="C127" i="65"/>
  <c r="C125" i="65"/>
  <c r="C124" i="65"/>
  <c r="H123" i="65"/>
  <c r="G123" i="65"/>
  <c r="E123" i="65"/>
  <c r="G122" i="65"/>
  <c r="F122" i="65"/>
  <c r="G120" i="65"/>
  <c r="F120" i="65"/>
  <c r="G119" i="65"/>
  <c r="F119" i="65" s="1"/>
  <c r="F118" i="65"/>
  <c r="I118" i="65" s="1"/>
  <c r="B116" i="65"/>
  <c r="H110" i="65"/>
  <c r="F109" i="65"/>
  <c r="G109" i="65" s="1"/>
  <c r="E107" i="65"/>
  <c r="H105" i="65"/>
  <c r="E100" i="65"/>
  <c r="D100" i="65"/>
  <c r="C100" i="65"/>
  <c r="B100" i="65"/>
  <c r="E99" i="65"/>
  <c r="D99" i="65"/>
  <c r="C99" i="65"/>
  <c r="B99" i="65"/>
  <c r="B98" i="65" s="1"/>
  <c r="B95" i="65"/>
  <c r="H93" i="65"/>
  <c r="G93" i="65"/>
  <c r="C82" i="65" s="1"/>
  <c r="E93" i="65"/>
  <c r="B96" i="65" s="1"/>
  <c r="D93" i="65"/>
  <c r="C93" i="65"/>
  <c r="G92" i="65"/>
  <c r="G91" i="65"/>
  <c r="G90" i="65"/>
  <c r="G85" i="65"/>
  <c r="F85" i="65"/>
  <c r="G81" i="65"/>
  <c r="H78" i="65"/>
  <c r="H79" i="65" s="1"/>
  <c r="C77" i="65"/>
  <c r="C75" i="65"/>
  <c r="C74" i="65"/>
  <c r="H73" i="65"/>
  <c r="G73" i="65"/>
  <c r="E73" i="65"/>
  <c r="G72" i="65"/>
  <c r="F72" i="65"/>
  <c r="G70" i="65"/>
  <c r="F70" i="65"/>
  <c r="G69" i="65"/>
  <c r="F69" i="65" s="1"/>
  <c r="F68" i="65"/>
  <c r="I68" i="65" s="1"/>
  <c r="B66" i="65"/>
  <c r="H60" i="65"/>
  <c r="F59" i="65"/>
  <c r="E59" i="65" s="1"/>
  <c r="E57" i="65"/>
  <c r="H55" i="65"/>
  <c r="G49" i="65"/>
  <c r="F49" i="65"/>
  <c r="H46" i="65"/>
  <c r="H47" i="65" s="1"/>
  <c r="H43" i="65"/>
  <c r="H44" i="65" s="1"/>
  <c r="H38" i="65"/>
  <c r="E38" i="65"/>
  <c r="F37" i="65"/>
  <c r="G37" i="65" s="1"/>
  <c r="F36" i="65"/>
  <c r="G35" i="65"/>
  <c r="F35" i="65"/>
  <c r="B32" i="65"/>
  <c r="D31" i="65"/>
  <c r="C31" i="65"/>
  <c r="B27" i="65"/>
  <c r="H26" i="65"/>
  <c r="G26" i="65"/>
  <c r="H25" i="65"/>
  <c r="G25" i="65"/>
  <c r="H24" i="65"/>
  <c r="G24" i="65"/>
  <c r="H23" i="65"/>
  <c r="G23" i="65"/>
  <c r="H22" i="65"/>
  <c r="G22" i="65"/>
  <c r="H21" i="65"/>
  <c r="G21" i="65"/>
  <c r="H20" i="65"/>
  <c r="G20" i="65"/>
  <c r="H19" i="65"/>
  <c r="G19" i="65"/>
  <c r="H243" i="66"/>
  <c r="G243" i="66"/>
  <c r="E243" i="66"/>
  <c r="D243" i="66"/>
  <c r="C243" i="66"/>
  <c r="G242" i="66"/>
  <c r="G241" i="66"/>
  <c r="G240" i="66"/>
  <c r="G235" i="66"/>
  <c r="F235" i="66"/>
  <c r="G231" i="66"/>
  <c r="H228" i="66"/>
  <c r="H229" i="66" s="1"/>
  <c r="C227" i="66"/>
  <c r="C225" i="66"/>
  <c r="C224" i="66"/>
  <c r="H223" i="66"/>
  <c r="G223" i="66"/>
  <c r="E223" i="66"/>
  <c r="G222" i="66"/>
  <c r="F222" i="66"/>
  <c r="G220" i="66"/>
  <c r="F220" i="66"/>
  <c r="G219" i="66"/>
  <c r="F219" i="66" s="1"/>
  <c r="I218" i="66"/>
  <c r="F218" i="66"/>
  <c r="B216" i="66"/>
  <c r="H210" i="66"/>
  <c r="F209" i="66"/>
  <c r="G209" i="66" s="1"/>
  <c r="E207" i="66"/>
  <c r="H205" i="66"/>
  <c r="E200" i="66"/>
  <c r="D200" i="66"/>
  <c r="C200" i="66"/>
  <c r="B200" i="66"/>
  <c r="E199" i="66"/>
  <c r="D199" i="66"/>
  <c r="C199" i="66"/>
  <c r="B199" i="66"/>
  <c r="B198" i="66" s="1"/>
  <c r="B195" i="66"/>
  <c r="H193" i="66"/>
  <c r="G193" i="66"/>
  <c r="E193" i="66"/>
  <c r="B196" i="66" s="1"/>
  <c r="D193" i="66"/>
  <c r="C193" i="66"/>
  <c r="G192" i="66"/>
  <c r="G191" i="66"/>
  <c r="G190" i="66"/>
  <c r="G185" i="66"/>
  <c r="F185" i="66"/>
  <c r="G181" i="66"/>
  <c r="H178" i="66"/>
  <c r="H179" i="66" s="1"/>
  <c r="C177" i="66"/>
  <c r="C175" i="66"/>
  <c r="C174" i="66"/>
  <c r="H173" i="66"/>
  <c r="G173" i="66"/>
  <c r="E173" i="66"/>
  <c r="G172" i="66"/>
  <c r="F172" i="66"/>
  <c r="G170" i="66"/>
  <c r="F170" i="66"/>
  <c r="G169" i="66"/>
  <c r="F169" i="66" s="1"/>
  <c r="F168" i="66"/>
  <c r="I168" i="66" s="1"/>
  <c r="B166" i="66"/>
  <c r="H160" i="66"/>
  <c r="F159" i="66"/>
  <c r="E159" i="66" s="1"/>
  <c r="E157" i="66"/>
  <c r="H155" i="66"/>
  <c r="E150" i="66"/>
  <c r="D150" i="66"/>
  <c r="C150" i="66"/>
  <c r="B150" i="66"/>
  <c r="E149" i="66"/>
  <c r="D149" i="66"/>
  <c r="C149" i="66"/>
  <c r="B149" i="66"/>
  <c r="B148" i="66"/>
  <c r="B145" i="66"/>
  <c r="H143" i="66"/>
  <c r="G143" i="66"/>
  <c r="E143" i="66"/>
  <c r="B146" i="66" s="1"/>
  <c r="D143" i="66"/>
  <c r="C143" i="66"/>
  <c r="G142" i="66"/>
  <c r="G141" i="66"/>
  <c r="G140" i="66"/>
  <c r="G135" i="66"/>
  <c r="F135" i="66"/>
  <c r="G131" i="66"/>
  <c r="H129" i="66"/>
  <c r="H128" i="66"/>
  <c r="C127" i="66"/>
  <c r="C125" i="66"/>
  <c r="C124" i="66"/>
  <c r="H123" i="66"/>
  <c r="G123" i="66"/>
  <c r="E123" i="66"/>
  <c r="G122" i="66"/>
  <c r="F122" i="66"/>
  <c r="G120" i="66"/>
  <c r="F120" i="66"/>
  <c r="G119" i="66"/>
  <c r="F119" i="66" s="1"/>
  <c r="F118" i="66"/>
  <c r="I118" i="66" s="1"/>
  <c r="B116" i="66"/>
  <c r="H110" i="66"/>
  <c r="F109" i="66"/>
  <c r="E109" i="66" s="1"/>
  <c r="E107" i="66"/>
  <c r="H105" i="66"/>
  <c r="E100" i="66"/>
  <c r="D100" i="66"/>
  <c r="C100" i="66"/>
  <c r="B100" i="66"/>
  <c r="E99" i="66"/>
  <c r="D99" i="66"/>
  <c r="C99" i="66"/>
  <c r="B99" i="66"/>
  <c r="B98" i="66" s="1"/>
  <c r="B95" i="66"/>
  <c r="H93" i="66"/>
  <c r="G93" i="66"/>
  <c r="E93" i="66"/>
  <c r="B96" i="66" s="1"/>
  <c r="D93" i="66"/>
  <c r="C93" i="66"/>
  <c r="G92" i="66"/>
  <c r="G91" i="66"/>
  <c r="G90" i="66"/>
  <c r="G85" i="66"/>
  <c r="F85" i="66"/>
  <c r="G81" i="66"/>
  <c r="H78" i="66"/>
  <c r="H79" i="66" s="1"/>
  <c r="C77" i="66"/>
  <c r="C75" i="66"/>
  <c r="C74" i="66"/>
  <c r="H73" i="66"/>
  <c r="G73" i="66"/>
  <c r="E73" i="66"/>
  <c r="G72" i="66"/>
  <c r="F72" i="66"/>
  <c r="G70" i="66"/>
  <c r="F70" i="66"/>
  <c r="G69" i="66"/>
  <c r="F69" i="66" s="1"/>
  <c r="F68" i="66"/>
  <c r="I68" i="66" s="1"/>
  <c r="B66" i="66"/>
  <c r="H60" i="66"/>
  <c r="F59" i="66"/>
  <c r="G59" i="66" s="1"/>
  <c r="H59" i="66" s="1"/>
  <c r="E59" i="66"/>
  <c r="E57" i="66"/>
  <c r="H55" i="66"/>
  <c r="G49" i="66"/>
  <c r="F49" i="66"/>
  <c r="H46" i="66"/>
  <c r="H47" i="66" s="1"/>
  <c r="H43" i="66"/>
  <c r="H44" i="66" s="1"/>
  <c r="H49" i="66" s="1"/>
  <c r="H38" i="66"/>
  <c r="E38" i="66"/>
  <c r="F37" i="66"/>
  <c r="G37" i="66" s="1"/>
  <c r="F36" i="66"/>
  <c r="G36" i="66" s="1"/>
  <c r="F35" i="66"/>
  <c r="G35" i="66" s="1"/>
  <c r="B32" i="66"/>
  <c r="D31" i="66"/>
  <c r="C31" i="66"/>
  <c r="B27" i="66"/>
  <c r="H26" i="66"/>
  <c r="G26" i="66"/>
  <c r="H25" i="66"/>
  <c r="G25" i="66"/>
  <c r="H24" i="66"/>
  <c r="G24" i="66"/>
  <c r="H23" i="66"/>
  <c r="G23" i="66"/>
  <c r="H22" i="66"/>
  <c r="G22" i="66"/>
  <c r="H21" i="66"/>
  <c r="G21" i="66"/>
  <c r="H20" i="66"/>
  <c r="G20" i="66"/>
  <c r="H19" i="66"/>
  <c r="G19" i="66"/>
  <c r="H243" i="67"/>
  <c r="G243" i="67"/>
  <c r="E243" i="67"/>
  <c r="D243" i="67"/>
  <c r="C243" i="67"/>
  <c r="G242" i="67"/>
  <c r="G241" i="67"/>
  <c r="G240" i="67"/>
  <c r="G235" i="67"/>
  <c r="F235" i="67"/>
  <c r="G231" i="67"/>
  <c r="H228" i="67"/>
  <c r="H229" i="67" s="1"/>
  <c r="C227" i="67"/>
  <c r="C225" i="67"/>
  <c r="C224" i="67"/>
  <c r="H223" i="67"/>
  <c r="G223" i="67"/>
  <c r="E223" i="67"/>
  <c r="G222" i="67"/>
  <c r="F222" i="67"/>
  <c r="G220" i="67"/>
  <c r="F220" i="67"/>
  <c r="G219" i="67"/>
  <c r="F219" i="67" s="1"/>
  <c r="I218" i="67"/>
  <c r="F218" i="67"/>
  <c r="B216" i="67"/>
  <c r="H210" i="67"/>
  <c r="F209" i="67"/>
  <c r="G209" i="67" s="1"/>
  <c r="E207" i="67"/>
  <c r="H205" i="67"/>
  <c r="E200" i="67"/>
  <c r="D200" i="67"/>
  <c r="C200" i="67"/>
  <c r="B200" i="67"/>
  <c r="E199" i="67"/>
  <c r="D199" i="67"/>
  <c r="C199" i="67"/>
  <c r="B199" i="67"/>
  <c r="B198" i="67" s="1"/>
  <c r="B195" i="67"/>
  <c r="H193" i="67"/>
  <c r="G193" i="67"/>
  <c r="E193" i="67"/>
  <c r="B196" i="67" s="1"/>
  <c r="D193" i="67"/>
  <c r="C193" i="67"/>
  <c r="G192" i="67"/>
  <c r="G191" i="67"/>
  <c r="G190" i="67"/>
  <c r="G185" i="67"/>
  <c r="F185" i="67"/>
  <c r="G181" i="67"/>
  <c r="H178" i="67"/>
  <c r="H179" i="67" s="1"/>
  <c r="C177" i="67"/>
  <c r="C175" i="67"/>
  <c r="C174" i="67"/>
  <c r="H173" i="67"/>
  <c r="G173" i="67"/>
  <c r="E173" i="67"/>
  <c r="G172" i="67"/>
  <c r="F172" i="67"/>
  <c r="G170" i="67"/>
  <c r="F170" i="67"/>
  <c r="G169" i="67"/>
  <c r="F169" i="67" s="1"/>
  <c r="F168" i="67"/>
  <c r="I168" i="67" s="1"/>
  <c r="B166" i="67"/>
  <c r="H160" i="67"/>
  <c r="F159" i="67"/>
  <c r="E159" i="67" s="1"/>
  <c r="E157" i="67"/>
  <c r="H155" i="67"/>
  <c r="E150" i="67"/>
  <c r="D150" i="67"/>
  <c r="C150" i="67"/>
  <c r="B150" i="67"/>
  <c r="E149" i="67"/>
  <c r="D149" i="67"/>
  <c r="C149" i="67"/>
  <c r="B149" i="67"/>
  <c r="B148" i="67" s="1"/>
  <c r="B145" i="67"/>
  <c r="H143" i="67"/>
  <c r="G143" i="67"/>
  <c r="E143" i="67"/>
  <c r="B146" i="67" s="1"/>
  <c r="D143" i="67"/>
  <c r="C143" i="67"/>
  <c r="G142" i="67"/>
  <c r="G141" i="67"/>
  <c r="G140" i="67"/>
  <c r="G135" i="67"/>
  <c r="F135" i="67"/>
  <c r="G131" i="67"/>
  <c r="H128" i="67"/>
  <c r="H129" i="67" s="1"/>
  <c r="C127" i="67"/>
  <c r="C125" i="67"/>
  <c r="C124" i="67"/>
  <c r="H123" i="67"/>
  <c r="G123" i="67"/>
  <c r="E123" i="67"/>
  <c r="G122" i="67"/>
  <c r="F122" i="67"/>
  <c r="G120" i="67"/>
  <c r="F120" i="67"/>
  <c r="G119" i="67"/>
  <c r="F119" i="67" s="1"/>
  <c r="F118" i="67"/>
  <c r="I118" i="67" s="1"/>
  <c r="B116" i="67"/>
  <c r="H110" i="67"/>
  <c r="F109" i="67"/>
  <c r="E107" i="67"/>
  <c r="H105" i="67"/>
  <c r="E100" i="67"/>
  <c r="D100" i="67"/>
  <c r="C100" i="67"/>
  <c r="B100" i="67"/>
  <c r="E99" i="67"/>
  <c r="D99" i="67"/>
  <c r="C99" i="67"/>
  <c r="B99" i="67"/>
  <c r="B98" i="67" s="1"/>
  <c r="B95" i="67"/>
  <c r="H93" i="67"/>
  <c r="G93" i="67"/>
  <c r="E93" i="67"/>
  <c r="B96" i="67" s="1"/>
  <c r="D93" i="67"/>
  <c r="C93" i="67"/>
  <c r="G92" i="67"/>
  <c r="G91" i="67"/>
  <c r="G90" i="67"/>
  <c r="G85" i="67"/>
  <c r="F85" i="67"/>
  <c r="G81" i="67"/>
  <c r="H78" i="67"/>
  <c r="H79" i="67" s="1"/>
  <c r="C77" i="67"/>
  <c r="C75" i="67"/>
  <c r="C74" i="67"/>
  <c r="H73" i="67"/>
  <c r="G73" i="67"/>
  <c r="E73" i="67"/>
  <c r="G72" i="67"/>
  <c r="F72" i="67"/>
  <c r="G70" i="67"/>
  <c r="F70" i="67"/>
  <c r="G69" i="67"/>
  <c r="F69" i="67" s="1"/>
  <c r="F68" i="67"/>
  <c r="I68" i="67" s="1"/>
  <c r="B66" i="67"/>
  <c r="H60" i="67"/>
  <c r="F59" i="67"/>
  <c r="G59" i="67" s="1"/>
  <c r="E57" i="67"/>
  <c r="H55" i="67"/>
  <c r="G49" i="67"/>
  <c r="F49" i="67"/>
  <c r="H46" i="67"/>
  <c r="H47" i="67" s="1"/>
  <c r="H43" i="67"/>
  <c r="H44" i="67" s="1"/>
  <c r="H38" i="67"/>
  <c r="E38" i="67"/>
  <c r="F37" i="67"/>
  <c r="G37" i="67" s="1"/>
  <c r="F36" i="67"/>
  <c r="G36" i="67" s="1"/>
  <c r="F35" i="67"/>
  <c r="G35" i="67" s="1"/>
  <c r="B32" i="67"/>
  <c r="D31" i="67"/>
  <c r="C31" i="67"/>
  <c r="B27" i="67"/>
  <c r="H26" i="67"/>
  <c r="G26" i="67"/>
  <c r="H25" i="67"/>
  <c r="G25" i="67"/>
  <c r="H24" i="67"/>
  <c r="G24" i="67"/>
  <c r="H23" i="67"/>
  <c r="G23" i="67"/>
  <c r="H22" i="67"/>
  <c r="G22" i="67"/>
  <c r="H21" i="67"/>
  <c r="G21" i="67"/>
  <c r="H20" i="67"/>
  <c r="G20" i="67"/>
  <c r="H19" i="67"/>
  <c r="G19" i="67"/>
  <c r="H243" i="63"/>
  <c r="G243" i="63"/>
  <c r="E243" i="63"/>
  <c r="D243" i="63"/>
  <c r="C243" i="63"/>
  <c r="G242" i="63"/>
  <c r="G241" i="63"/>
  <c r="G240" i="63"/>
  <c r="G235" i="63"/>
  <c r="F235" i="63"/>
  <c r="G231" i="63"/>
  <c r="H228" i="63"/>
  <c r="H229" i="63" s="1"/>
  <c r="C227" i="63"/>
  <c r="C225" i="63"/>
  <c r="C224" i="63"/>
  <c r="H223" i="63"/>
  <c r="G223" i="63"/>
  <c r="E223" i="63"/>
  <c r="G222" i="63"/>
  <c r="F222" i="63"/>
  <c r="G220" i="63"/>
  <c r="F220" i="63"/>
  <c r="G219" i="63"/>
  <c r="F219" i="63" s="1"/>
  <c r="F218" i="63"/>
  <c r="I218" i="63" s="1"/>
  <c r="B216" i="63"/>
  <c r="H210" i="63"/>
  <c r="F209" i="63"/>
  <c r="E207" i="63"/>
  <c r="H205" i="63"/>
  <c r="E200" i="63"/>
  <c r="D200" i="63"/>
  <c r="C200" i="63"/>
  <c r="B200" i="63"/>
  <c r="E199" i="63"/>
  <c r="D199" i="63"/>
  <c r="C199" i="63"/>
  <c r="B199" i="63"/>
  <c r="B198" i="63" s="1"/>
  <c r="B195" i="63"/>
  <c r="H193" i="63"/>
  <c r="G193" i="63"/>
  <c r="E193" i="63"/>
  <c r="B196" i="63" s="1"/>
  <c r="D193" i="63"/>
  <c r="C193" i="63"/>
  <c r="G192" i="63"/>
  <c r="G191" i="63"/>
  <c r="G190" i="63"/>
  <c r="G185" i="63"/>
  <c r="F185" i="63"/>
  <c r="G181" i="63"/>
  <c r="H178" i="63"/>
  <c r="H179" i="63" s="1"/>
  <c r="C177" i="63"/>
  <c r="C175" i="63"/>
  <c r="C174" i="63"/>
  <c r="H173" i="63"/>
  <c r="G173" i="63"/>
  <c r="E173" i="63"/>
  <c r="G172" i="63"/>
  <c r="F172" i="63"/>
  <c r="G170" i="63"/>
  <c r="F170" i="63"/>
  <c r="G169" i="63"/>
  <c r="F169" i="63" s="1"/>
  <c r="F168" i="63"/>
  <c r="I168" i="63" s="1"/>
  <c r="B166" i="63"/>
  <c r="H160" i="63"/>
  <c r="F159" i="63"/>
  <c r="G159" i="63" s="1"/>
  <c r="H159" i="63" s="1"/>
  <c r="E157" i="63"/>
  <c r="H155" i="63"/>
  <c r="E150" i="63"/>
  <c r="D150" i="63"/>
  <c r="C150" i="63"/>
  <c r="B150" i="63"/>
  <c r="E149" i="63"/>
  <c r="D149" i="63"/>
  <c r="C149" i="63"/>
  <c r="B149" i="63"/>
  <c r="B148" i="63" s="1"/>
  <c r="B145" i="63"/>
  <c r="H143" i="63"/>
  <c r="G143" i="63"/>
  <c r="E143" i="63"/>
  <c r="B146" i="63" s="1"/>
  <c r="D143" i="63"/>
  <c r="C143" i="63"/>
  <c r="G142" i="63"/>
  <c r="G141" i="63"/>
  <c r="G140" i="63"/>
  <c r="G135" i="63"/>
  <c r="F135" i="63"/>
  <c r="G131" i="63"/>
  <c r="H128" i="63"/>
  <c r="H129" i="63" s="1"/>
  <c r="C127" i="63"/>
  <c r="C125" i="63"/>
  <c r="C124" i="63"/>
  <c r="H123" i="63"/>
  <c r="G123" i="63"/>
  <c r="E123" i="63"/>
  <c r="G122" i="63"/>
  <c r="F122" i="63"/>
  <c r="G120" i="63"/>
  <c r="F120" i="63"/>
  <c r="G119" i="63"/>
  <c r="F119" i="63" s="1"/>
  <c r="F118" i="63"/>
  <c r="I118" i="63" s="1"/>
  <c r="B116" i="63"/>
  <c r="H110" i="63"/>
  <c r="F109" i="63"/>
  <c r="G109" i="63" s="1"/>
  <c r="E109" i="63"/>
  <c r="E107" i="63"/>
  <c r="H105" i="63"/>
  <c r="E100" i="63"/>
  <c r="D100" i="63"/>
  <c r="C100" i="63"/>
  <c r="B100" i="63"/>
  <c r="E99" i="63"/>
  <c r="D99" i="63"/>
  <c r="C99" i="63"/>
  <c r="B99" i="63"/>
  <c r="B98" i="63" s="1"/>
  <c r="B95" i="63"/>
  <c r="H93" i="63"/>
  <c r="G93" i="63"/>
  <c r="C82" i="63" s="1"/>
  <c r="E93" i="63"/>
  <c r="B96" i="63" s="1"/>
  <c r="D93" i="63"/>
  <c r="C93" i="63"/>
  <c r="G92" i="63"/>
  <c r="G91" i="63"/>
  <c r="G90" i="63"/>
  <c r="G85" i="63"/>
  <c r="F85" i="63"/>
  <c r="G81" i="63"/>
  <c r="H78" i="63"/>
  <c r="H79" i="63" s="1"/>
  <c r="C77" i="63"/>
  <c r="C75" i="63"/>
  <c r="C74" i="63"/>
  <c r="H73" i="63"/>
  <c r="G73" i="63"/>
  <c r="E73" i="63"/>
  <c r="G72" i="63"/>
  <c r="F72" i="63"/>
  <c r="G70" i="63"/>
  <c r="F70" i="63"/>
  <c r="G69" i="63"/>
  <c r="F69" i="63" s="1"/>
  <c r="F68" i="63"/>
  <c r="I68" i="63" s="1"/>
  <c r="B66" i="63"/>
  <c r="H60" i="63"/>
  <c r="F59" i="63"/>
  <c r="G59" i="63" s="1"/>
  <c r="E57" i="63"/>
  <c r="H55" i="63"/>
  <c r="G49" i="63"/>
  <c r="F49" i="63"/>
  <c r="H46" i="63"/>
  <c r="H47" i="63" s="1"/>
  <c r="H43" i="63"/>
  <c r="H44" i="63" s="1"/>
  <c r="H38" i="63"/>
  <c r="E38" i="63"/>
  <c r="F37" i="63"/>
  <c r="G37" i="63" s="1"/>
  <c r="F36" i="63"/>
  <c r="G36" i="63" s="1"/>
  <c r="F35" i="63"/>
  <c r="B32" i="63"/>
  <c r="D31" i="63"/>
  <c r="C31" i="63"/>
  <c r="B27" i="63"/>
  <c r="H26" i="63"/>
  <c r="G26" i="63"/>
  <c r="H25" i="63"/>
  <c r="G25" i="63"/>
  <c r="H24" i="63"/>
  <c r="G24" i="63"/>
  <c r="H23" i="63"/>
  <c r="G23" i="63"/>
  <c r="H22" i="63"/>
  <c r="G22" i="63"/>
  <c r="H21" i="63"/>
  <c r="G21" i="63"/>
  <c r="H20" i="63"/>
  <c r="G20" i="63"/>
  <c r="H19" i="63"/>
  <c r="G19" i="63"/>
  <c r="H243" i="61"/>
  <c r="G243" i="61"/>
  <c r="E243" i="61"/>
  <c r="D243" i="61"/>
  <c r="C243" i="61"/>
  <c r="G242" i="61"/>
  <c r="G241" i="61"/>
  <c r="G240" i="61"/>
  <c r="G235" i="61"/>
  <c r="F235" i="61"/>
  <c r="G231" i="61"/>
  <c r="H228" i="61"/>
  <c r="H229" i="61" s="1"/>
  <c r="C227" i="61"/>
  <c r="C225" i="61"/>
  <c r="C224" i="61"/>
  <c r="H223" i="61"/>
  <c r="G223" i="61"/>
  <c r="E223" i="61"/>
  <c r="G222" i="61"/>
  <c r="F222" i="61"/>
  <c r="G220" i="61"/>
  <c r="F220" i="61"/>
  <c r="G219" i="61"/>
  <c r="F219" i="61" s="1"/>
  <c r="F218" i="61"/>
  <c r="I218" i="61" s="1"/>
  <c r="B216" i="61"/>
  <c r="H210" i="61"/>
  <c r="F209" i="61"/>
  <c r="G209" i="61" s="1"/>
  <c r="E207" i="61"/>
  <c r="H205" i="61"/>
  <c r="E200" i="61"/>
  <c r="D200" i="61"/>
  <c r="C200" i="61"/>
  <c r="B200" i="61"/>
  <c r="E199" i="61"/>
  <c r="D199" i="61"/>
  <c r="C199" i="61"/>
  <c r="B199" i="61"/>
  <c r="B198" i="61" s="1"/>
  <c r="B195" i="61"/>
  <c r="H193" i="61"/>
  <c r="G193" i="61"/>
  <c r="E193" i="61"/>
  <c r="B196" i="61" s="1"/>
  <c r="D193" i="61"/>
  <c r="C193" i="61"/>
  <c r="G192" i="61"/>
  <c r="G191" i="61"/>
  <c r="G190" i="61"/>
  <c r="G185" i="61"/>
  <c r="F185" i="61"/>
  <c r="G181" i="61"/>
  <c r="H178" i="61"/>
  <c r="H179" i="61" s="1"/>
  <c r="C177" i="61"/>
  <c r="C175" i="61"/>
  <c r="C174" i="61"/>
  <c r="H173" i="61"/>
  <c r="G173" i="61"/>
  <c r="E173" i="61"/>
  <c r="G172" i="61"/>
  <c r="F172" i="61"/>
  <c r="G170" i="61"/>
  <c r="F170" i="61"/>
  <c r="G169" i="61"/>
  <c r="F169" i="61" s="1"/>
  <c r="F168" i="61"/>
  <c r="I168" i="61" s="1"/>
  <c r="B166" i="61"/>
  <c r="H160" i="61"/>
  <c r="F159" i="61"/>
  <c r="G159" i="61" s="1"/>
  <c r="E157" i="61"/>
  <c r="H155" i="61"/>
  <c r="E150" i="61"/>
  <c r="D150" i="61"/>
  <c r="C150" i="61"/>
  <c r="B150" i="61"/>
  <c r="E149" i="61"/>
  <c r="D149" i="61"/>
  <c r="C149" i="61"/>
  <c r="B149" i="61"/>
  <c r="B148" i="61" s="1"/>
  <c r="B145" i="61"/>
  <c r="H143" i="61"/>
  <c r="G143" i="61"/>
  <c r="E143" i="61"/>
  <c r="B146" i="61" s="1"/>
  <c r="D143" i="61"/>
  <c r="C143" i="61"/>
  <c r="G142" i="61"/>
  <c r="G141" i="61"/>
  <c r="G140" i="61"/>
  <c r="G135" i="61"/>
  <c r="F135" i="61"/>
  <c r="G131" i="61"/>
  <c r="H128" i="61"/>
  <c r="H129" i="61" s="1"/>
  <c r="C127" i="61"/>
  <c r="C125" i="61"/>
  <c r="C124" i="61"/>
  <c r="H123" i="61"/>
  <c r="G123" i="61"/>
  <c r="E123" i="61"/>
  <c r="G122" i="61"/>
  <c r="F122" i="61"/>
  <c r="G120" i="61"/>
  <c r="F120" i="61"/>
  <c r="G119" i="61"/>
  <c r="F119" i="61" s="1"/>
  <c r="F118" i="61"/>
  <c r="I118" i="61" s="1"/>
  <c r="B116" i="61"/>
  <c r="H110" i="61"/>
  <c r="F109" i="61"/>
  <c r="E109" i="61" s="1"/>
  <c r="E107" i="61"/>
  <c r="H105" i="61"/>
  <c r="E100" i="61"/>
  <c r="D100" i="61"/>
  <c r="C100" i="61"/>
  <c r="B100" i="61"/>
  <c r="E99" i="61"/>
  <c r="D99" i="61"/>
  <c r="C99" i="61"/>
  <c r="B99" i="61"/>
  <c r="B98" i="61" s="1"/>
  <c r="B95" i="61"/>
  <c r="H93" i="61"/>
  <c r="G93" i="61"/>
  <c r="E93" i="61"/>
  <c r="B96" i="61" s="1"/>
  <c r="D93" i="61"/>
  <c r="C93" i="61"/>
  <c r="G92" i="61"/>
  <c r="G91" i="61"/>
  <c r="G90" i="61"/>
  <c r="G85" i="61"/>
  <c r="F85" i="61"/>
  <c r="G81" i="61"/>
  <c r="H78" i="61"/>
  <c r="H79" i="61" s="1"/>
  <c r="C77" i="61"/>
  <c r="C75" i="61"/>
  <c r="C74" i="61"/>
  <c r="H73" i="61"/>
  <c r="G73" i="61"/>
  <c r="E73" i="61"/>
  <c r="G72" i="61"/>
  <c r="F72" i="61"/>
  <c r="G70" i="61"/>
  <c r="F70" i="61"/>
  <c r="G69" i="61"/>
  <c r="F69" i="61" s="1"/>
  <c r="F68" i="61"/>
  <c r="I68" i="61" s="1"/>
  <c r="B66" i="61"/>
  <c r="H60" i="61"/>
  <c r="F59" i="61"/>
  <c r="G59" i="61" s="1"/>
  <c r="H59" i="61" s="1"/>
  <c r="E59" i="61"/>
  <c r="E57" i="61"/>
  <c r="H55" i="61"/>
  <c r="G49" i="61"/>
  <c r="F49" i="61"/>
  <c r="H46" i="61"/>
  <c r="H47" i="61" s="1"/>
  <c r="H43" i="61"/>
  <c r="H44" i="61" s="1"/>
  <c r="H38" i="61"/>
  <c r="E38" i="61"/>
  <c r="F37" i="61"/>
  <c r="G37" i="61" s="1"/>
  <c r="F36" i="61"/>
  <c r="F35" i="61"/>
  <c r="G35" i="61" s="1"/>
  <c r="B32" i="61"/>
  <c r="D31" i="61"/>
  <c r="C31" i="61"/>
  <c r="B27" i="61"/>
  <c r="H26" i="61"/>
  <c r="G26" i="61"/>
  <c r="H25" i="61"/>
  <c r="G25" i="61"/>
  <c r="H24" i="61"/>
  <c r="G24" i="61"/>
  <c r="H23" i="61"/>
  <c r="G23" i="61"/>
  <c r="H22" i="61"/>
  <c r="G22" i="61"/>
  <c r="H21" i="61"/>
  <c r="G21" i="61"/>
  <c r="H20" i="61"/>
  <c r="G20" i="61"/>
  <c r="H19" i="61"/>
  <c r="G19" i="61"/>
  <c r="G27" i="61" s="1"/>
  <c r="H243" i="62"/>
  <c r="G243" i="62"/>
  <c r="E243" i="62"/>
  <c r="D243" i="62"/>
  <c r="C243" i="62"/>
  <c r="G242" i="62"/>
  <c r="G241" i="62"/>
  <c r="G240" i="62"/>
  <c r="G235" i="62"/>
  <c r="F235" i="62"/>
  <c r="G231" i="62"/>
  <c r="H228" i="62"/>
  <c r="H229" i="62" s="1"/>
  <c r="C227" i="62"/>
  <c r="C225" i="62"/>
  <c r="C224" i="62"/>
  <c r="H223" i="62"/>
  <c r="G223" i="62"/>
  <c r="E223" i="62"/>
  <c r="G222" i="62"/>
  <c r="F222" i="62"/>
  <c r="G220" i="62"/>
  <c r="F220" i="62"/>
  <c r="G219" i="62"/>
  <c r="F219" i="62" s="1"/>
  <c r="F218" i="62"/>
  <c r="I218" i="62" s="1"/>
  <c r="B216" i="62"/>
  <c r="H210" i="62"/>
  <c r="F209" i="62"/>
  <c r="E209" i="62" s="1"/>
  <c r="E207" i="62"/>
  <c r="H205" i="62"/>
  <c r="E200" i="62"/>
  <c r="D200" i="62"/>
  <c r="C200" i="62"/>
  <c r="B200" i="62"/>
  <c r="E199" i="62"/>
  <c r="D199" i="62"/>
  <c r="C199" i="62"/>
  <c r="B199" i="62"/>
  <c r="B198" i="62" s="1"/>
  <c r="B195" i="62"/>
  <c r="H193" i="62"/>
  <c r="G193" i="62"/>
  <c r="E193" i="62"/>
  <c r="B196" i="62" s="1"/>
  <c r="D193" i="62"/>
  <c r="C193" i="62"/>
  <c r="G192" i="62"/>
  <c r="G191" i="62"/>
  <c r="G190" i="62"/>
  <c r="G185" i="62"/>
  <c r="F185" i="62"/>
  <c r="G181" i="62"/>
  <c r="H178" i="62"/>
  <c r="H179" i="62" s="1"/>
  <c r="C177" i="62"/>
  <c r="C175" i="62"/>
  <c r="C174" i="62"/>
  <c r="H173" i="62"/>
  <c r="G173" i="62"/>
  <c r="E173" i="62"/>
  <c r="G172" i="62"/>
  <c r="F172" i="62"/>
  <c r="G170" i="62"/>
  <c r="F170" i="62"/>
  <c r="G169" i="62"/>
  <c r="F169" i="62" s="1"/>
  <c r="F168" i="62"/>
  <c r="I168" i="62" s="1"/>
  <c r="B166" i="62"/>
  <c r="H160" i="62"/>
  <c r="F159" i="62"/>
  <c r="E159" i="62" s="1"/>
  <c r="E157" i="62"/>
  <c r="H155" i="62"/>
  <c r="E150" i="62"/>
  <c r="D150" i="62"/>
  <c r="C150" i="62"/>
  <c r="B150" i="62"/>
  <c r="E149" i="62"/>
  <c r="D149" i="62"/>
  <c r="C149" i="62"/>
  <c r="B149" i="62"/>
  <c r="B148" i="62" s="1"/>
  <c r="B145" i="62"/>
  <c r="H143" i="62"/>
  <c r="G143" i="62"/>
  <c r="E143" i="62"/>
  <c r="B146" i="62" s="1"/>
  <c r="D143" i="62"/>
  <c r="C143" i="62"/>
  <c r="G142" i="62"/>
  <c r="G141" i="62"/>
  <c r="G140" i="62"/>
  <c r="G135" i="62"/>
  <c r="F135" i="62"/>
  <c r="G131" i="62"/>
  <c r="H129" i="62"/>
  <c r="H128" i="62"/>
  <c r="C127" i="62"/>
  <c r="C125" i="62"/>
  <c r="C124" i="62"/>
  <c r="H123" i="62"/>
  <c r="G123" i="62"/>
  <c r="E123" i="62"/>
  <c r="G122" i="62"/>
  <c r="F122" i="62"/>
  <c r="G120" i="62"/>
  <c r="F120" i="62"/>
  <c r="G119" i="62"/>
  <c r="F119" i="62" s="1"/>
  <c r="F118" i="62"/>
  <c r="I118" i="62" s="1"/>
  <c r="B116" i="62"/>
  <c r="H110" i="62"/>
  <c r="G109" i="62"/>
  <c r="H109" i="62" s="1"/>
  <c r="F109" i="62"/>
  <c r="E109" i="62" s="1"/>
  <c r="E107" i="62"/>
  <c r="H105" i="62"/>
  <c r="E100" i="62"/>
  <c r="D100" i="62"/>
  <c r="C100" i="62"/>
  <c r="B100" i="62"/>
  <c r="E99" i="62"/>
  <c r="D99" i="62"/>
  <c r="C99" i="62"/>
  <c r="B99" i="62"/>
  <c r="B98" i="62" s="1"/>
  <c r="B95" i="62"/>
  <c r="H93" i="62"/>
  <c r="G93" i="62"/>
  <c r="E93" i="62"/>
  <c r="B96" i="62" s="1"/>
  <c r="D93" i="62"/>
  <c r="C93" i="62"/>
  <c r="G92" i="62"/>
  <c r="G91" i="62"/>
  <c r="G90" i="62"/>
  <c r="G85" i="62"/>
  <c r="F85" i="62"/>
  <c r="G81" i="62"/>
  <c r="H78" i="62"/>
  <c r="H79" i="62" s="1"/>
  <c r="C77" i="62"/>
  <c r="C75" i="62"/>
  <c r="C74" i="62"/>
  <c r="H73" i="62"/>
  <c r="G73" i="62"/>
  <c r="E73" i="62"/>
  <c r="G72" i="62"/>
  <c r="F72" i="62"/>
  <c r="G70" i="62"/>
  <c r="F70" i="62"/>
  <c r="G69" i="62"/>
  <c r="F69" i="62"/>
  <c r="F68" i="62"/>
  <c r="I68" i="62" s="1"/>
  <c r="B66" i="62"/>
  <c r="H60" i="62"/>
  <c r="F59" i="62"/>
  <c r="G59" i="62" s="1"/>
  <c r="E57" i="62"/>
  <c r="H55" i="62"/>
  <c r="G49" i="62"/>
  <c r="F49" i="62"/>
  <c r="H46" i="62"/>
  <c r="H47" i="62" s="1"/>
  <c r="H43" i="62"/>
  <c r="H44" i="62" s="1"/>
  <c r="H38" i="62"/>
  <c r="E38" i="62"/>
  <c r="F37" i="62"/>
  <c r="G37" i="62" s="1"/>
  <c r="F36" i="62"/>
  <c r="G36" i="62" s="1"/>
  <c r="F35" i="62"/>
  <c r="B32" i="62"/>
  <c r="D31" i="62"/>
  <c r="C31" i="62"/>
  <c r="B27" i="62"/>
  <c r="H26" i="62"/>
  <c r="G26" i="62"/>
  <c r="H25" i="62"/>
  <c r="H24" i="62"/>
  <c r="H23" i="62"/>
  <c r="G23" i="62"/>
  <c r="H22" i="62"/>
  <c r="G22" i="62"/>
  <c r="H21" i="62"/>
  <c r="G21" i="62"/>
  <c r="H20" i="62"/>
  <c r="G20" i="62"/>
  <c r="G27" i="62" s="1"/>
  <c r="H19" i="62"/>
  <c r="G19" i="62"/>
  <c r="F218" i="54"/>
  <c r="C182" i="62" l="1"/>
  <c r="C132" i="61"/>
  <c r="C232" i="67"/>
  <c r="E209" i="65"/>
  <c r="C182" i="64"/>
  <c r="H50" i="62"/>
  <c r="C182" i="63"/>
  <c r="E59" i="67"/>
  <c r="C132" i="67"/>
  <c r="C232" i="66"/>
  <c r="F38" i="65"/>
  <c r="E109" i="65"/>
  <c r="C232" i="65"/>
  <c r="C182" i="61"/>
  <c r="C182" i="65"/>
  <c r="C182" i="67"/>
  <c r="H49" i="64"/>
  <c r="C82" i="62"/>
  <c r="F38" i="61"/>
  <c r="H49" i="61"/>
  <c r="E159" i="61"/>
  <c r="E209" i="61"/>
  <c r="H50" i="63"/>
  <c r="J107" i="67"/>
  <c r="E209" i="67"/>
  <c r="C132" i="66"/>
  <c r="C182" i="66"/>
  <c r="F38" i="64"/>
  <c r="C232" i="62"/>
  <c r="C82" i="61"/>
  <c r="F38" i="63"/>
  <c r="C232" i="63"/>
  <c r="C82" i="66"/>
  <c r="E209" i="66"/>
  <c r="G35" i="64"/>
  <c r="G38" i="64" s="1"/>
  <c r="G109" i="64"/>
  <c r="H107" i="64" s="1"/>
  <c r="G107" i="64" s="1"/>
  <c r="J107" i="64" s="1"/>
  <c r="C132" i="65"/>
  <c r="C132" i="62"/>
  <c r="G159" i="62"/>
  <c r="H159" i="62" s="1"/>
  <c r="E209" i="63"/>
  <c r="G209" i="63"/>
  <c r="H209" i="63" s="1"/>
  <c r="H57" i="66"/>
  <c r="G57" i="66" s="1"/>
  <c r="J57" i="66" s="1"/>
  <c r="H209" i="64"/>
  <c r="H207" i="64"/>
  <c r="E109" i="67"/>
  <c r="G109" i="67"/>
  <c r="H109" i="67" s="1"/>
  <c r="H50" i="66"/>
  <c r="G209" i="62"/>
  <c r="H209" i="62" s="1"/>
  <c r="G35" i="63"/>
  <c r="G38" i="63" s="1"/>
  <c r="E159" i="63"/>
  <c r="F38" i="66"/>
  <c r="H57" i="61"/>
  <c r="G57" i="61" s="1"/>
  <c r="J57" i="61" s="1"/>
  <c r="G27" i="64"/>
  <c r="H50" i="64"/>
  <c r="E209" i="64"/>
  <c r="C82" i="64"/>
  <c r="F38" i="62"/>
  <c r="G27" i="63"/>
  <c r="G27" i="67"/>
  <c r="C82" i="67"/>
  <c r="H49" i="65"/>
  <c r="G35" i="62"/>
  <c r="G38" i="62" s="1"/>
  <c r="C232" i="61"/>
  <c r="H49" i="63"/>
  <c r="C132" i="63"/>
  <c r="F38" i="67"/>
  <c r="H50" i="67"/>
  <c r="G27" i="66"/>
  <c r="G38" i="66"/>
  <c r="G109" i="66"/>
  <c r="H107" i="66" s="1"/>
  <c r="G107" i="66" s="1"/>
  <c r="J107" i="66" s="1"/>
  <c r="G27" i="65"/>
  <c r="E159" i="65"/>
  <c r="H57" i="64"/>
  <c r="G57" i="64" s="1"/>
  <c r="J57" i="64" s="1"/>
  <c r="H59" i="64"/>
  <c r="E59" i="64"/>
  <c r="G159" i="64"/>
  <c r="G207" i="64"/>
  <c r="J207" i="64" s="1"/>
  <c r="H109" i="65"/>
  <c r="H107" i="65"/>
  <c r="G107" i="65" s="1"/>
  <c r="J107" i="65" s="1"/>
  <c r="H157" i="65"/>
  <c r="G157" i="65" s="1"/>
  <c r="J157" i="65" s="1"/>
  <c r="H159" i="65"/>
  <c r="H50" i="65"/>
  <c r="H207" i="65"/>
  <c r="G207" i="65" s="1"/>
  <c r="J207" i="65" s="1"/>
  <c r="G59" i="65"/>
  <c r="G36" i="65"/>
  <c r="G38" i="65" s="1"/>
  <c r="H209" i="66"/>
  <c r="H207" i="66"/>
  <c r="G207" i="66" s="1"/>
  <c r="J207" i="66" s="1"/>
  <c r="H109" i="66"/>
  <c r="G159" i="66"/>
  <c r="H209" i="67"/>
  <c r="H207" i="67"/>
  <c r="G207" i="67" s="1"/>
  <c r="J207" i="67" s="1"/>
  <c r="G38" i="67"/>
  <c r="H49" i="67"/>
  <c r="H57" i="67"/>
  <c r="G57" i="67" s="1"/>
  <c r="J57" i="67" s="1"/>
  <c r="H59" i="67"/>
  <c r="H107" i="67"/>
  <c r="G107" i="67" s="1"/>
  <c r="G159" i="67"/>
  <c r="H59" i="63"/>
  <c r="H57" i="63"/>
  <c r="G57" i="63" s="1"/>
  <c r="J57" i="63" s="1"/>
  <c r="H109" i="63"/>
  <c r="H107" i="63"/>
  <c r="G107" i="63" s="1"/>
  <c r="J107" i="63" s="1"/>
  <c r="E59" i="63"/>
  <c r="H157" i="63"/>
  <c r="G157" i="63" s="1"/>
  <c r="J157" i="63" s="1"/>
  <c r="H207" i="61"/>
  <c r="G207" i="61" s="1"/>
  <c r="J207" i="61" s="1"/>
  <c r="H209" i="61"/>
  <c r="H159" i="61"/>
  <c r="H157" i="61"/>
  <c r="G157" i="61" s="1"/>
  <c r="J157" i="61" s="1"/>
  <c r="H50" i="61"/>
  <c r="G36" i="61"/>
  <c r="G38" i="61" s="1"/>
  <c r="G109" i="61"/>
  <c r="H57" i="62"/>
  <c r="G57" i="62" s="1"/>
  <c r="J57" i="62" s="1"/>
  <c r="H59" i="62"/>
  <c r="H207" i="62"/>
  <c r="G207" i="62" s="1"/>
  <c r="J207" i="62" s="1"/>
  <c r="H107" i="62"/>
  <c r="G107" i="62" s="1"/>
  <c r="J107" i="62" s="1"/>
  <c r="H49" i="62"/>
  <c r="E59" i="62"/>
  <c r="H157" i="62" l="1"/>
  <c r="G157" i="62" s="1"/>
  <c r="J157" i="62" s="1"/>
  <c r="H109" i="64"/>
  <c r="H207" i="63"/>
  <c r="G207" i="63" s="1"/>
  <c r="J207" i="63" s="1"/>
  <c r="H159" i="64"/>
  <c r="H157" i="64"/>
  <c r="G157" i="64" s="1"/>
  <c r="J157" i="64" s="1"/>
  <c r="H57" i="65"/>
  <c r="G57" i="65" s="1"/>
  <c r="J57" i="65" s="1"/>
  <c r="H59" i="65"/>
  <c r="H159" i="66"/>
  <c r="H157" i="66"/>
  <c r="G157" i="66" s="1"/>
  <c r="J157" i="66" s="1"/>
  <c r="H157" i="67"/>
  <c r="G157" i="67" s="1"/>
  <c r="J157" i="67" s="1"/>
  <c r="H159" i="67"/>
  <c r="H109" i="61"/>
  <c r="H107" i="61"/>
  <c r="G107" i="61" s="1"/>
  <c r="J107" i="61" s="1"/>
  <c r="B27" i="54"/>
  <c r="E57" i="54" l="1"/>
  <c r="C81" i="54"/>
  <c r="G81" i="54" s="1"/>
  <c r="E107" i="54"/>
  <c r="H105" i="54"/>
  <c r="F159" i="54"/>
  <c r="G159" i="54" s="1"/>
  <c r="E157" i="54"/>
  <c r="H155" i="54"/>
  <c r="F168" i="54" s="1"/>
  <c r="H243" i="54"/>
  <c r="G243" i="54"/>
  <c r="E243" i="54"/>
  <c r="D243" i="54"/>
  <c r="C243" i="54"/>
  <c r="G242" i="54"/>
  <c r="G241" i="54"/>
  <c r="G240" i="54"/>
  <c r="G235" i="54"/>
  <c r="F235" i="54"/>
  <c r="G231" i="54"/>
  <c r="H228" i="54"/>
  <c r="H229" i="54" s="1"/>
  <c r="C225" i="54"/>
  <c r="C224" i="54"/>
  <c r="E223" i="54"/>
  <c r="C227" i="54" s="1"/>
  <c r="F209" i="54"/>
  <c r="E207" i="54"/>
  <c r="H205" i="54"/>
  <c r="H210" i="54" s="1"/>
  <c r="G219" i="54" s="1"/>
  <c r="H193" i="54"/>
  <c r="G193" i="54"/>
  <c r="E193" i="54"/>
  <c r="D193" i="54"/>
  <c r="C193" i="54"/>
  <c r="G192" i="54"/>
  <c r="G191" i="54"/>
  <c r="G190" i="54"/>
  <c r="G185" i="54"/>
  <c r="F185" i="54"/>
  <c r="G181" i="54"/>
  <c r="H178" i="54"/>
  <c r="H179" i="54" s="1"/>
  <c r="C177" i="54"/>
  <c r="C175" i="54"/>
  <c r="C174" i="54"/>
  <c r="E173" i="54"/>
  <c r="H143" i="54"/>
  <c r="G143" i="54"/>
  <c r="E143" i="54"/>
  <c r="D143" i="54"/>
  <c r="C143" i="54"/>
  <c r="G142" i="54"/>
  <c r="G141" i="54"/>
  <c r="G140" i="54"/>
  <c r="G135" i="54"/>
  <c r="F135" i="54"/>
  <c r="G131" i="54"/>
  <c r="C125" i="54"/>
  <c r="C124" i="54"/>
  <c r="E123" i="54"/>
  <c r="C127" i="54" s="1"/>
  <c r="H110" i="54"/>
  <c r="G119" i="54" s="1"/>
  <c r="G90" i="54"/>
  <c r="E38" i="54"/>
  <c r="G109" i="54" l="1"/>
  <c r="C182" i="54"/>
  <c r="G59" i="54"/>
  <c r="H159" i="54"/>
  <c r="H157" i="54"/>
  <c r="G157" i="54" s="1"/>
  <c r="J157" i="54" s="1"/>
  <c r="E159" i="54"/>
  <c r="C232" i="54"/>
  <c r="F219" i="54"/>
  <c r="E209" i="54"/>
  <c r="G209" i="54" s="1"/>
  <c r="I168" i="54"/>
  <c r="F170" i="54"/>
  <c r="G172" i="54"/>
  <c r="H160" i="54"/>
  <c r="G169" i="54" s="1"/>
  <c r="F172" i="54"/>
  <c r="C132" i="54"/>
  <c r="F119" i="54"/>
  <c r="B245" i="62"/>
  <c r="B246" i="62"/>
  <c r="H20" i="54"/>
  <c r="H21" i="54"/>
  <c r="H22" i="54"/>
  <c r="H23" i="54"/>
  <c r="H24" i="54"/>
  <c r="H25" i="54"/>
  <c r="H26" i="54"/>
  <c r="H19" i="54"/>
  <c r="H46" i="54"/>
  <c r="H47" i="54" s="1"/>
  <c r="G49" i="54"/>
  <c r="F49" i="54"/>
  <c r="H43" i="54"/>
  <c r="H44" i="54" s="1"/>
  <c r="D93" i="54"/>
  <c r="E93" i="54"/>
  <c r="C93" i="54"/>
  <c r="E73" i="54"/>
  <c r="H109" i="54" l="1"/>
  <c r="H107" i="54"/>
  <c r="G107" i="54" s="1"/>
  <c r="J107" i="54" s="1"/>
  <c r="H57" i="54"/>
  <c r="H59" i="54"/>
  <c r="H209" i="54"/>
  <c r="H207" i="54"/>
  <c r="G207" i="54" s="1"/>
  <c r="J207" i="54" s="1"/>
  <c r="H223" i="54"/>
  <c r="G222" i="54"/>
  <c r="G220" i="54"/>
  <c r="F220" i="54"/>
  <c r="F169" i="54"/>
  <c r="H173" i="54"/>
  <c r="G170" i="54"/>
  <c r="G173" i="54" s="1"/>
  <c r="H123" i="54"/>
  <c r="F120" i="54"/>
  <c r="G122" i="54"/>
  <c r="F122" i="54"/>
  <c r="G120" i="54"/>
  <c r="H50" i="54"/>
  <c r="F13" i="64"/>
  <c r="F14" i="65"/>
  <c r="F13" i="61"/>
  <c r="F13" i="62"/>
  <c r="H49" i="54"/>
  <c r="C77" i="54"/>
  <c r="G85" i="54"/>
  <c r="C75" i="54"/>
  <c r="C74" i="54"/>
  <c r="B11" i="64"/>
  <c r="B10" i="64"/>
  <c r="B9" i="64"/>
  <c r="B11" i="65"/>
  <c r="B10" i="65"/>
  <c r="B9" i="65"/>
  <c r="B11" i="66"/>
  <c r="B10" i="66"/>
  <c r="B9" i="66"/>
  <c r="B11" i="67"/>
  <c r="B10" i="67"/>
  <c r="B9" i="67"/>
  <c r="B11" i="63"/>
  <c r="B10" i="63"/>
  <c r="B9" i="63"/>
  <c r="B11" i="61"/>
  <c r="B10" i="61"/>
  <c r="B9" i="61"/>
  <c r="B11" i="62"/>
  <c r="B10" i="62"/>
  <c r="B9" i="62"/>
  <c r="B9" i="54"/>
  <c r="B10" i="54"/>
  <c r="E5" i="54"/>
  <c r="G31" i="4"/>
  <c r="B74" i="15" s="1"/>
  <c r="G30" i="4"/>
  <c r="B69" i="15" s="1"/>
  <c r="G29" i="4"/>
  <c r="B64" i="15" s="1"/>
  <c r="G28" i="4"/>
  <c r="B59" i="15" s="1"/>
  <c r="G27" i="4"/>
  <c r="B54" i="15" s="1"/>
  <c r="G26" i="4"/>
  <c r="B49" i="15" s="1"/>
  <c r="G25" i="4"/>
  <c r="B44" i="15" s="1"/>
  <c r="G24" i="4"/>
  <c r="B39" i="15" s="1"/>
  <c r="G23" i="4"/>
  <c r="B34" i="15" s="1"/>
  <c r="G22" i="4"/>
  <c r="B29" i="15" s="1"/>
  <c r="G21" i="4"/>
  <c r="B24" i="15" s="1"/>
  <c r="G20" i="4"/>
  <c r="B19" i="15" s="1"/>
  <c r="G19" i="4"/>
  <c r="B14" i="15" s="1"/>
  <c r="G18" i="4"/>
  <c r="B9" i="15" s="1"/>
  <c r="G17" i="4"/>
  <c r="B4" i="15" s="1"/>
  <c r="B9" i="36"/>
  <c r="B8" i="36"/>
  <c r="B7" i="36"/>
  <c r="B6" i="36"/>
  <c r="B5" i="36"/>
  <c r="B4" i="36"/>
  <c r="B3" i="36"/>
  <c r="E250" i="67"/>
  <c r="D250" i="67"/>
  <c r="C250" i="67"/>
  <c r="B250" i="67"/>
  <c r="E249" i="67"/>
  <c r="D249" i="67"/>
  <c r="C249" i="67"/>
  <c r="B249" i="67"/>
  <c r="B248" i="67" s="1"/>
  <c r="B246" i="67"/>
  <c r="B245" i="67"/>
  <c r="F14" i="67"/>
  <c r="F13" i="67"/>
  <c r="F12" i="67"/>
  <c r="F11" i="67"/>
  <c r="F10" i="67"/>
  <c r="F9" i="67"/>
  <c r="F8" i="67"/>
  <c r="B8" i="67"/>
  <c r="E5" i="67"/>
  <c r="E250" i="66"/>
  <c r="D250" i="66"/>
  <c r="C250" i="66"/>
  <c r="B250" i="66"/>
  <c r="E249" i="66"/>
  <c r="D249" i="66"/>
  <c r="C249" i="66"/>
  <c r="B249" i="66"/>
  <c r="B248" i="66" s="1"/>
  <c r="B246" i="66"/>
  <c r="B245" i="66"/>
  <c r="F13" i="66"/>
  <c r="F12" i="66"/>
  <c r="F10" i="66"/>
  <c r="F9" i="66"/>
  <c r="F8" i="66"/>
  <c r="B8" i="66"/>
  <c r="E5" i="66"/>
  <c r="E250" i="65"/>
  <c r="D250" i="65"/>
  <c r="C250" i="65"/>
  <c r="B250" i="65"/>
  <c r="E249" i="65"/>
  <c r="D249" i="65"/>
  <c r="C249" i="65"/>
  <c r="B249" i="65"/>
  <c r="B248" i="65" s="1"/>
  <c r="B246" i="65"/>
  <c r="B245" i="65"/>
  <c r="F12" i="65"/>
  <c r="F11" i="65"/>
  <c r="F10" i="65"/>
  <c r="F9" i="65"/>
  <c r="F8" i="65"/>
  <c r="B8" i="65"/>
  <c r="E5" i="65"/>
  <c r="E250" i="64"/>
  <c r="D250" i="64"/>
  <c r="C250" i="64"/>
  <c r="B250" i="64"/>
  <c r="E249" i="64"/>
  <c r="D249" i="64"/>
  <c r="C249" i="64"/>
  <c r="B249" i="64"/>
  <c r="B248" i="64" s="1"/>
  <c r="B246" i="64"/>
  <c r="B245" i="64"/>
  <c r="F14" i="64"/>
  <c r="F12" i="64"/>
  <c r="F11" i="64"/>
  <c r="F10" i="64"/>
  <c r="F9" i="64"/>
  <c r="F8" i="64"/>
  <c r="B8" i="64"/>
  <c r="E5" i="64"/>
  <c r="E250" i="63"/>
  <c r="D250" i="63"/>
  <c r="C250" i="63"/>
  <c r="B250" i="63"/>
  <c r="E249" i="63"/>
  <c r="D249" i="63"/>
  <c r="C249" i="63"/>
  <c r="B249" i="63"/>
  <c r="B248" i="63" s="1"/>
  <c r="B246" i="63"/>
  <c r="B245" i="63"/>
  <c r="F14" i="63"/>
  <c r="F13" i="63"/>
  <c r="F12" i="63"/>
  <c r="F11" i="63"/>
  <c r="F10" i="63"/>
  <c r="F9" i="63"/>
  <c r="F8" i="63"/>
  <c r="B8" i="63"/>
  <c r="E5" i="63"/>
  <c r="E250" i="62"/>
  <c r="D250" i="62"/>
  <c r="C250" i="62"/>
  <c r="B250" i="62"/>
  <c r="E249" i="62"/>
  <c r="D249" i="62"/>
  <c r="C249" i="62"/>
  <c r="B249" i="62"/>
  <c r="F12" i="62"/>
  <c r="B8" i="62"/>
  <c r="E5" i="62"/>
  <c r="E250" i="61"/>
  <c r="D250" i="61"/>
  <c r="C250" i="61"/>
  <c r="B250" i="61"/>
  <c r="E249" i="61"/>
  <c r="D249" i="61"/>
  <c r="C249" i="61"/>
  <c r="B249" i="61"/>
  <c r="B246" i="61"/>
  <c r="B245" i="61"/>
  <c r="F14" i="61"/>
  <c r="F12" i="61"/>
  <c r="F11" i="61"/>
  <c r="F10" i="61"/>
  <c r="F9" i="61"/>
  <c r="F8" i="61"/>
  <c r="B8" i="61"/>
  <c r="E5" i="61"/>
  <c r="B2" i="36"/>
  <c r="E250" i="54"/>
  <c r="D250" i="54"/>
  <c r="C250" i="54"/>
  <c r="B250" i="54"/>
  <c r="E249" i="54"/>
  <c r="D249" i="54"/>
  <c r="C249" i="54"/>
  <c r="B249" i="54"/>
  <c r="B246" i="54"/>
  <c r="B245" i="54"/>
  <c r="B216" i="54"/>
  <c r="E200" i="54"/>
  <c r="D200" i="54"/>
  <c r="C200" i="54"/>
  <c r="B200" i="54"/>
  <c r="E199" i="54"/>
  <c r="D199" i="54"/>
  <c r="C199" i="54"/>
  <c r="B199" i="54"/>
  <c r="B198" i="54" s="1"/>
  <c r="B196" i="54"/>
  <c r="B195" i="54"/>
  <c r="B166" i="54"/>
  <c r="E150" i="54"/>
  <c r="D150" i="54"/>
  <c r="C150" i="54"/>
  <c r="B150" i="54"/>
  <c r="E149" i="54"/>
  <c r="D149" i="54"/>
  <c r="C149" i="54"/>
  <c r="B149" i="54"/>
  <c r="B148" i="54" s="1"/>
  <c r="B146" i="54"/>
  <c r="B145" i="54"/>
  <c r="B116" i="54"/>
  <c r="E100" i="54"/>
  <c r="D100" i="54"/>
  <c r="C100" i="54"/>
  <c r="E99" i="54"/>
  <c r="D99" i="54"/>
  <c r="C99" i="54"/>
  <c r="B96" i="54"/>
  <c r="B95" i="54"/>
  <c r="B66" i="54"/>
  <c r="H38" i="54"/>
  <c r="F37" i="54"/>
  <c r="G37" i="54" s="1"/>
  <c r="F36" i="54"/>
  <c r="G36" i="54" s="1"/>
  <c r="F35" i="54"/>
  <c r="G35" i="54" s="1"/>
  <c r="B32" i="54"/>
  <c r="D31" i="54"/>
  <c r="C31" i="54"/>
  <c r="G26" i="54"/>
  <c r="G19" i="54"/>
  <c r="G20" i="54"/>
  <c r="G21" i="54"/>
  <c r="G22" i="54"/>
  <c r="G23" i="54"/>
  <c r="G24" i="54"/>
  <c r="B8" i="54"/>
  <c r="B73" i="15"/>
  <c r="B72" i="15"/>
  <c r="B71" i="15"/>
  <c r="B68" i="15"/>
  <c r="B67" i="15"/>
  <c r="B66" i="15"/>
  <c r="B63" i="15"/>
  <c r="B62" i="15"/>
  <c r="B61" i="15"/>
  <c r="B58" i="15"/>
  <c r="B57" i="15"/>
  <c r="B56" i="15"/>
  <c r="B53" i="15"/>
  <c r="B52" i="15"/>
  <c r="B51" i="15"/>
  <c r="A31" i="4"/>
  <c r="A30" i="4"/>
  <c r="A29" i="4"/>
  <c r="A28" i="4"/>
  <c r="A27" i="4"/>
  <c r="B18" i="15"/>
  <c r="B48" i="15"/>
  <c r="B47" i="15"/>
  <c r="B46" i="15"/>
  <c r="B43" i="15"/>
  <c r="B42" i="15"/>
  <c r="B41" i="15"/>
  <c r="B38" i="15"/>
  <c r="B37" i="15"/>
  <c r="B36" i="15"/>
  <c r="B33" i="15"/>
  <c r="B32" i="15"/>
  <c r="B31" i="15"/>
  <c r="B28" i="15"/>
  <c r="B27" i="15"/>
  <c r="B26" i="15"/>
  <c r="B23" i="15"/>
  <c r="B22" i="15"/>
  <c r="B21" i="15"/>
  <c r="B17" i="15"/>
  <c r="B16" i="15"/>
  <c r="B13" i="15"/>
  <c r="B12" i="15"/>
  <c r="B11" i="15"/>
  <c r="B8" i="15"/>
  <c r="B7" i="15"/>
  <c r="B6" i="15"/>
  <c r="B3" i="15"/>
  <c r="B2" i="15"/>
  <c r="B1" i="15"/>
  <c r="B77" i="15"/>
  <c r="D7" i="5"/>
  <c r="D6" i="5"/>
  <c r="D5" i="5"/>
  <c r="F6" i="5"/>
  <c r="F5" i="5"/>
  <c r="E6" i="5"/>
  <c r="E5" i="5"/>
  <c r="A26" i="4"/>
  <c r="A25" i="4"/>
  <c r="A24" i="4"/>
  <c r="A23" i="4"/>
  <c r="A22" i="4"/>
  <c r="A21" i="4"/>
  <c r="A20" i="4"/>
  <c r="A19" i="4"/>
  <c r="A18" i="4"/>
  <c r="A17" i="4"/>
  <c r="H8" i="4" s="1"/>
  <c r="B78" i="15" s="1"/>
  <c r="C5" i="36"/>
  <c r="F14" i="62"/>
  <c r="F14" i="66"/>
  <c r="B100" i="54"/>
  <c r="B99" i="54"/>
  <c r="F11" i="66"/>
  <c r="F11" i="62"/>
  <c r="F9" i="62"/>
  <c r="F10" i="62"/>
  <c r="F8" i="62"/>
  <c r="F68" i="54" l="1"/>
  <c r="G57" i="54"/>
  <c r="J57" i="54" s="1"/>
  <c r="D203" i="61"/>
  <c r="D103" i="61"/>
  <c r="D153" i="61"/>
  <c r="D53" i="61"/>
  <c r="D53" i="64"/>
  <c r="D153" i="64"/>
  <c r="D203" i="64"/>
  <c r="D103" i="64"/>
  <c r="D203" i="67"/>
  <c r="D53" i="67"/>
  <c r="D153" i="67"/>
  <c r="D103" i="67"/>
  <c r="C2" i="36"/>
  <c r="D153" i="54"/>
  <c r="C7" i="36"/>
  <c r="D203" i="66"/>
  <c r="D103" i="66"/>
  <c r="D53" i="66"/>
  <c r="D153" i="66"/>
  <c r="D153" i="63"/>
  <c r="D203" i="63"/>
  <c r="D103" i="63"/>
  <c r="D53" i="63"/>
  <c r="C3" i="36"/>
  <c r="D153" i="62"/>
  <c r="D103" i="62"/>
  <c r="D203" i="62"/>
  <c r="D53" i="62"/>
  <c r="D53" i="65"/>
  <c r="D103" i="65"/>
  <c r="D203" i="65"/>
  <c r="D153" i="65"/>
  <c r="G92" i="54"/>
  <c r="G91" i="54"/>
  <c r="H93" i="54"/>
  <c r="B248" i="61"/>
  <c r="G223" i="54"/>
  <c r="F11" i="54" s="1"/>
  <c r="I218" i="54"/>
  <c r="F222" i="54"/>
  <c r="F10" i="54"/>
  <c r="G123" i="54"/>
  <c r="F9" i="54" s="1"/>
  <c r="I118" i="54"/>
  <c r="H60" i="54"/>
  <c r="G69" i="54" s="1"/>
  <c r="F69" i="54" s="1"/>
  <c r="F85" i="54"/>
  <c r="F15" i="64"/>
  <c r="D9" i="36" s="1"/>
  <c r="H24" i="4" s="1"/>
  <c r="B40" i="15" s="1"/>
  <c r="C9" i="36"/>
  <c r="F13" i="65"/>
  <c r="F15" i="65" s="1"/>
  <c r="D8" i="36" s="1"/>
  <c r="H23" i="4" s="1"/>
  <c r="B35" i="15" s="1"/>
  <c r="C8" i="36"/>
  <c r="F15" i="66"/>
  <c r="D7" i="36" s="1"/>
  <c r="H22" i="4" s="1"/>
  <c r="B30" i="15" s="1"/>
  <c r="F15" i="67"/>
  <c r="D6" i="36" s="1"/>
  <c r="H21" i="4" s="1"/>
  <c r="B25" i="15" s="1"/>
  <c r="C6" i="36"/>
  <c r="F15" i="63"/>
  <c r="D5" i="36" s="1"/>
  <c r="H20" i="4" s="1"/>
  <c r="B20" i="15" s="1"/>
  <c r="F15" i="61"/>
  <c r="D4" i="36" s="1"/>
  <c r="H19" i="4" s="1"/>
  <c r="B15" i="15" s="1"/>
  <c r="C4" i="36"/>
  <c r="B248" i="62"/>
  <c r="H30" i="4"/>
  <c r="B70" i="15" s="1"/>
  <c r="F15" i="62"/>
  <c r="D3" i="36" s="1"/>
  <c r="H18" i="4" s="1"/>
  <c r="B10" i="15" s="1"/>
  <c r="B248" i="54"/>
  <c r="F38" i="54"/>
  <c r="H28" i="4"/>
  <c r="B60" i="15" s="1"/>
  <c r="G38" i="54"/>
  <c r="F13" i="54" s="1"/>
  <c r="G27" i="54"/>
  <c r="F12" i="54" s="1"/>
  <c r="D103" i="54"/>
  <c r="D53" i="54"/>
  <c r="F14" i="54"/>
  <c r="H31" i="4"/>
  <c r="B75" i="15" s="1"/>
  <c r="H29" i="4"/>
  <c r="B65" i="15" s="1"/>
  <c r="H26" i="4"/>
  <c r="B50" i="15" s="1"/>
  <c r="H25" i="4"/>
  <c r="B45" i="15" s="1"/>
  <c r="H27" i="4"/>
  <c r="B55" i="15" s="1"/>
  <c r="D203" i="54"/>
  <c r="B98" i="54"/>
  <c r="G93" i="54" l="1"/>
  <c r="H73" i="54"/>
  <c r="F72" i="54"/>
  <c r="G72" i="54"/>
  <c r="F70" i="54"/>
  <c r="G70" i="54"/>
  <c r="C82" i="54" l="1"/>
  <c r="G73" i="54"/>
  <c r="F8" i="54" s="1"/>
  <c r="F15" i="54" s="1"/>
  <c r="D2" i="36" s="1"/>
  <c r="H17" i="4" s="1"/>
  <c r="I68" i="54" l="1"/>
  <c r="B5" i="15"/>
  <c r="H32" i="4"/>
  <c r="B76" i="15" s="1"/>
</calcChain>
</file>

<file path=xl/sharedStrings.xml><?xml version="1.0" encoding="utf-8"?>
<sst xmlns="http://schemas.openxmlformats.org/spreadsheetml/2006/main" count="2312" uniqueCount="355">
  <si>
    <t>UDA Name:</t>
  </si>
  <si>
    <t>Income Calculation Workbook</t>
  </si>
  <si>
    <t>Tracking Number:</t>
  </si>
  <si>
    <t>Change 
ID
Number</t>
  </si>
  <si>
    <t>Change 
Date</t>
  </si>
  <si>
    <t>Change Category/Type</t>
  </si>
  <si>
    <t>UDA Change Log
Description</t>
  </si>
  <si>
    <t>Change Participants
(each participant must be a different employee)</t>
  </si>
  <si>
    <t>Change
Approval Date</t>
  </si>
  <si>
    <t>Supporting Documentation</t>
  </si>
  <si>
    <t>Problem</t>
  </si>
  <si>
    <t>Enhancement</t>
  </si>
  <si>
    <t>Update</t>
  </si>
  <si>
    <t>Developer/User</t>
  </si>
  <si>
    <t>Tester</t>
  </si>
  <si>
    <t>Approver</t>
  </si>
  <si>
    <t>X</t>
  </si>
  <si>
    <t>For VOEs, the gross pay is now calculated by summing base pay, overtime and other income.</t>
  </si>
  <si>
    <t>Craig Horton</t>
  </si>
  <si>
    <t>Dawn Murphy, Evelyn Bengston</t>
  </si>
  <si>
    <t>Richard Bloxham</t>
  </si>
  <si>
    <t>I:\FHLBUDA\Community Investment\I DRIVE FHLBUDA\UDAs\Production\25080_Income Calculation Workbook\Testing Feb 2019</t>
  </si>
  <si>
    <t>For VOEs, updated the "Pay Period to Date" field so that it does not exceed 52 for weekly pay schedule, or 26 for bi-weekly pay schedule.</t>
  </si>
  <si>
    <t>Added conditional formatting to VOE sections so that if pay frequency is "Monthly" or "Semi-Monthly" then the box appears green to indicate a data entry field.</t>
  </si>
  <si>
    <t>For pay stubs, updated the "Gross Wages" to sum base pay, overtime and other income rather than make it a manually entered field</t>
  </si>
  <si>
    <t>For paystubs, the number of "Pay Checks to Date" is updated so that it rounds down so that it does not understate income.</t>
  </si>
  <si>
    <t>Add an additional row to the "Self Employment Income" section so that the user can indicate the months of farm income separate from the months of self-employment income. The project now calculates each seperately</t>
  </si>
  <si>
    <t>Added a formula to the "Other Income" sections so that if an amount is entered, then a message displays telling the user that a schedule must also be entered.</t>
  </si>
  <si>
    <t xml:space="preserve">Amended the instructions on calculating bonus income (row 61) to match the update to the income calcualtion guidelines. </t>
  </si>
  <si>
    <t>Melody Dawe</t>
  </si>
  <si>
    <t>N/A no testing needed, only a review by the approver</t>
  </si>
  <si>
    <t>Mary Jo Vogl 
Brian Nadeau</t>
  </si>
  <si>
    <t>12/28/2022
12/27/2022</t>
  </si>
  <si>
    <t>N/A</t>
  </si>
  <si>
    <t>Amended Line 24 to remove child support, alimony, maintenance and public assistance  to align with the changes to the Income Calculation Guidelines and the DPP Simplification</t>
  </si>
  <si>
    <t xml:space="preserve">Mary Jo Vogl 
</t>
  </si>
  <si>
    <t xml:space="preserve">Amended Line 37 to update the Seasonal Income calculation for OT, Bonus, Commission and Tips to align with the DPP Simplification changes to the Income Calculation Guidelines </t>
  </si>
  <si>
    <t xml:space="preserve">Amended Line 41 to update the date that a P &amp; L will be required to match the Income Calculation Guidelines </t>
  </si>
  <si>
    <t xml:space="preserve">Amended Line 61 on calculating bonus income, OT, Commissions, and Tips to match the DPP Simplification update to the income calculation guidelines. </t>
  </si>
  <si>
    <t>Mary Jo Vogl</t>
  </si>
  <si>
    <t>Amended Lines 24 and 25 on the Household Member income worksheets to remove Child Support and Alimony fields and rename them Capital Gains, Dividends and Interest and Average of Overtime, Bonus, Tips and Commission to align with the DPP Simplification Updates in the Income Calculation Guidelines.</t>
  </si>
  <si>
    <t>Mary Jo Vogl
Brian Nadeau</t>
  </si>
  <si>
    <t>FHLB Des Moines AHP/DP Income Calculation Workbook Instructions</t>
  </si>
  <si>
    <r>
      <t xml:space="preserve">Please reference the </t>
    </r>
    <r>
      <rPr>
        <b/>
        <i/>
        <sz val="11"/>
        <color rgb="FFFF0000"/>
        <rFont val="Verdana"/>
        <family val="2"/>
      </rPr>
      <t>AHP/DP Income Calculation Guidelines</t>
    </r>
    <r>
      <rPr>
        <b/>
        <sz val="11"/>
        <color rgb="FFFF0000"/>
        <rFont val="Verdana"/>
        <family val="2"/>
      </rPr>
      <t xml:space="preserve"> for more information on who should be included in a household, sources of income, income inclusions and exclusions, verifications of income, and income calculation performed in the Workbook.  Be advised:  (1) The income guidelines and calculation methodology used by the FHLB Des Moines may differ from the methodology used by members, sponsors, and other funders. When this occurs, FHLB Des Moines guidelines and calculation methodology must be used to qualify households for subsidy award.  (2) The FHLB Des Moines will be conservative in calculation of income from the verification of income documentation. </t>
    </r>
  </si>
  <si>
    <t>Household Summary:</t>
  </si>
  <si>
    <r>
      <rPr>
        <b/>
        <sz val="11"/>
        <color indexed="8"/>
        <rFont val="Verdana"/>
        <family val="2"/>
      </rPr>
      <t>Member</t>
    </r>
    <r>
      <rPr>
        <sz val="11"/>
        <color indexed="8"/>
        <rFont val="Verdana"/>
        <family val="2"/>
      </rPr>
      <t xml:space="preserve"> – Participating Member Bank name.
</t>
    </r>
    <r>
      <rPr>
        <b/>
        <sz val="11"/>
        <color indexed="8"/>
        <rFont val="Verdana"/>
        <family val="2"/>
      </rPr>
      <t>Enrollment Date</t>
    </r>
    <r>
      <rPr>
        <sz val="11"/>
        <color indexed="8"/>
        <rFont val="Verdana"/>
        <family val="2"/>
      </rPr>
      <t xml:space="preserve"> – The date of the loan application or application for assistance date for AHP/date of Funds Reserved in DP Online for Down Payment products as noted on the Timeline screen.
</t>
    </r>
    <r>
      <rPr>
        <b/>
        <sz val="11"/>
        <color indexed="8"/>
        <rFont val="Verdana"/>
        <family val="2"/>
      </rPr>
      <t>Borrower</t>
    </r>
    <r>
      <rPr>
        <sz val="11"/>
        <color indexed="8"/>
        <rFont val="Verdana"/>
        <family val="2"/>
      </rPr>
      <t xml:space="preserve"> – Primary Home Buyer’s Name.
</t>
    </r>
    <r>
      <rPr>
        <b/>
        <sz val="11"/>
        <color indexed="8"/>
        <rFont val="Verdana"/>
        <family val="2"/>
      </rPr>
      <t>Household Size</t>
    </r>
    <r>
      <rPr>
        <sz val="11"/>
        <color indexed="8"/>
        <rFont val="Verdana"/>
        <family val="2"/>
      </rPr>
      <t xml:space="preserve"> – Do Not Enter - Number is populated as household members are entered below.
</t>
    </r>
    <r>
      <rPr>
        <b/>
        <sz val="11"/>
        <color indexed="8"/>
        <rFont val="Verdana"/>
        <family val="2"/>
      </rPr>
      <t>Address</t>
    </r>
    <r>
      <rPr>
        <sz val="11"/>
        <color indexed="8"/>
        <rFont val="Verdana"/>
        <family val="2"/>
      </rPr>
      <t xml:space="preserve"> – Address of property location to be purchased.
</t>
    </r>
    <r>
      <rPr>
        <b/>
        <sz val="11"/>
        <color indexed="8"/>
        <rFont val="Verdana"/>
        <family val="2"/>
      </rPr>
      <t>Household Member(s)</t>
    </r>
    <r>
      <rPr>
        <sz val="11"/>
        <color indexed="8"/>
        <rFont val="Verdana"/>
        <family val="2"/>
      </rPr>
      <t xml:space="preserve"> – List all household members and their relationship to the primary borrower.  See the </t>
    </r>
    <r>
      <rPr>
        <i/>
        <sz val="11"/>
        <color indexed="8"/>
        <rFont val="Verdana"/>
        <family val="2"/>
      </rPr>
      <t xml:space="preserve">AHP/DP Income Calculation Guidelines </t>
    </r>
    <r>
      <rPr>
        <sz val="11"/>
        <color indexed="8"/>
        <rFont val="Verdana"/>
        <family val="2"/>
      </rPr>
      <t xml:space="preserve">for who should be included in household.  All household members with income should be included in one of the first eight rows. </t>
    </r>
  </si>
  <si>
    <t>HH Member Worksheets:</t>
  </si>
  <si>
    <t xml:space="preserve">There are separate income calculation Worksheets for up to 8 household members.   Names will automatically be entered on each from the Household Summary.  Ensure that income for the household member is entered in the associated worksheet.   </t>
  </si>
  <si>
    <t>Income Documentation Type:</t>
  </si>
  <si>
    <t xml:space="preserve">Each household member worksheet in this Workbook has 5 sections.   Instruction for each of these sections wil be provided on this page.   </t>
  </si>
  <si>
    <t>• If salary or wage income is documented with VOE, use VOE section.  
• If salary or wage income is documented with paystubs, use Paystub section.
• If salary or wage income is seasonal, use Seasonal Income Section instead of VOE or Paystubs section. 
• If income is from self-employment or farm, use Self-employment Income section.
• For all other income, use Other Income section.</t>
  </si>
  <si>
    <r>
      <t>Notes:</t>
    </r>
    <r>
      <rPr>
        <b/>
        <sz val="11"/>
        <color theme="1"/>
        <rFont val="Verdana"/>
        <family val="2"/>
      </rPr>
      <t xml:space="preserve">   </t>
    </r>
    <r>
      <rPr>
        <sz val="11"/>
        <color theme="1"/>
        <rFont val="Verdana"/>
        <family val="2"/>
      </rPr>
      <t xml:space="preserve">Use the </t>
    </r>
    <r>
      <rPr>
        <b/>
        <sz val="11"/>
        <color theme="1"/>
        <rFont val="Verdana"/>
        <family val="2"/>
      </rPr>
      <t>Notes</t>
    </r>
    <r>
      <rPr>
        <sz val="11"/>
        <color theme="1"/>
        <rFont val="Verdana"/>
        <family val="2"/>
      </rPr>
      <t xml:space="preserve"> worksheet of the Workbook to add any Notes if needed to help Bank staff in their understanding of the income calculation.  </t>
    </r>
  </si>
  <si>
    <r>
      <t>Completing the Household Member Worksheet:</t>
    </r>
    <r>
      <rPr>
        <b/>
        <sz val="11"/>
        <color theme="1"/>
        <rFont val="Verdana"/>
        <family val="2"/>
      </rPr>
      <t xml:space="preserve">  </t>
    </r>
    <r>
      <rPr>
        <sz val="11"/>
        <color theme="1"/>
        <rFont val="Verdana"/>
        <family val="2"/>
      </rPr>
      <t xml:space="preserve">Each worksheet will include sectional color coding to match to applicable instruction on this page. </t>
    </r>
  </si>
  <si>
    <r>
      <rPr>
        <b/>
        <u/>
        <sz val="11"/>
        <color indexed="8"/>
        <rFont val="Verdana"/>
        <family val="2"/>
      </rPr>
      <t>Other Income</t>
    </r>
    <r>
      <rPr>
        <b/>
        <sz val="11"/>
        <color indexed="8"/>
        <rFont val="Verdana"/>
        <family val="2"/>
      </rPr>
      <t xml:space="preserve">: </t>
    </r>
    <r>
      <rPr>
        <sz val="11"/>
        <color indexed="8"/>
        <rFont val="Verdana"/>
        <family val="2"/>
      </rPr>
      <t xml:space="preserve"> </t>
    </r>
  </si>
  <si>
    <r>
      <t xml:space="preserve">Rows are provided for unemployment, Social Security, Supplemental SSI, pensions, retirement or annuity payments, and rental income.   Other income should be included as referenced in the </t>
    </r>
    <r>
      <rPr>
        <i/>
        <sz val="11"/>
        <color indexed="8"/>
        <rFont val="Verdana"/>
        <family val="2"/>
      </rPr>
      <t>AHP/DP Income Calculation Guidelines,</t>
    </r>
    <r>
      <rPr>
        <sz val="11"/>
        <color indexed="8"/>
        <rFont val="Verdana"/>
        <family val="2"/>
      </rPr>
      <t xml:space="preserve"> and includes but is not limited to workmen's compensation or disability payments, severance payments, interest and dividend income, government distributions including Native American and Native Alaskan tribal or corporation distributions and Alaska Permanent Fund (PFD) distributions, recurring cash contributions or gifts, gambling or lottery winnings, and adoption payments.   </t>
    </r>
  </si>
  <si>
    <t>For all Other Income enter the amount and frequency of payments on the applicable row to calculate annual income. For example: Social Security payments of $300 per month with schedule of 12 for calculation of annual income. The total (annual income) will be automatically calculated.</t>
  </si>
  <si>
    <t xml:space="preserve">For Social Security and SSI payments, enter the gross amount paid.  </t>
  </si>
  <si>
    <r>
      <t xml:space="preserve">Rental income is typically from apartment units in the property to be purchased.  Amount should be 75% of the gross rent and schedule 12 months.  If a borrower has rental income from other property, income should be reflected in Schedule E of their tax return.  In that case calculate rental income in the same way as self-employment income (for example, 2 year average of income from Schedule C).  It may be necessary to provide Notes of the income amount and frequency.  Use the </t>
    </r>
    <r>
      <rPr>
        <b/>
        <sz val="11"/>
        <color indexed="8"/>
        <rFont val="Verdana"/>
        <family val="2"/>
      </rPr>
      <t xml:space="preserve">Notes </t>
    </r>
    <r>
      <rPr>
        <sz val="11"/>
        <color indexed="8"/>
        <rFont val="Verdana"/>
        <family val="2"/>
      </rPr>
      <t xml:space="preserve">worksheet in this Workbook. </t>
    </r>
  </si>
  <si>
    <r>
      <t>The final row “Other Income” may be used for other income not listed.  Enter the type of income in the text box provided, the amount, and schedule.  Use the</t>
    </r>
    <r>
      <rPr>
        <b/>
        <sz val="11"/>
        <color indexed="8"/>
        <rFont val="Verdana"/>
        <family val="2"/>
      </rPr>
      <t xml:space="preserve"> Notes </t>
    </r>
    <r>
      <rPr>
        <sz val="11"/>
        <color indexed="8"/>
        <rFont val="Verdana"/>
        <family val="2"/>
      </rPr>
      <t xml:space="preserve">worksheet in this Workbook to provide additional information if needed. </t>
    </r>
  </si>
  <si>
    <r>
      <rPr>
        <b/>
        <u/>
        <sz val="11"/>
        <color theme="1"/>
        <rFont val="Verdana"/>
        <family val="2"/>
      </rPr>
      <t>Seasonal Income:</t>
    </r>
    <r>
      <rPr>
        <b/>
        <sz val="11"/>
        <color theme="1"/>
        <rFont val="Verdana"/>
        <family val="2"/>
      </rPr>
      <t xml:space="preserve">  </t>
    </r>
  </si>
  <si>
    <t xml:space="preserve">The preferred verification of income documentation for seasonal workers is a VOE from the employer, supplemented by tax returns to verify any unemployment income. The Workbook assumes only one seasonal employer.  If the applicant works more than one seasonal job, consult with Bank staff on the best method of entering and calculating income verifications. </t>
  </si>
  <si>
    <r>
      <rPr>
        <b/>
        <sz val="11"/>
        <color indexed="8"/>
        <rFont val="Verdana"/>
        <family val="2"/>
      </rPr>
      <t>Weeks Off Work During Year</t>
    </r>
    <r>
      <rPr>
        <sz val="11"/>
        <color indexed="8"/>
        <rFont val="Verdana"/>
        <family val="2"/>
      </rPr>
      <t xml:space="preserve"> - Enter the number of weeks off work during the year, based on the information disclosed on the VOE.</t>
    </r>
  </si>
  <si>
    <r>
      <rPr>
        <b/>
        <sz val="11"/>
        <color indexed="8"/>
        <rFont val="Verdana"/>
        <family val="2"/>
      </rPr>
      <t>Unemployment Available</t>
    </r>
    <r>
      <rPr>
        <sz val="11"/>
        <color indexed="8"/>
        <rFont val="Verdana"/>
        <family val="2"/>
      </rPr>
      <t xml:space="preserve"> – Indicate whether or not unemployment was available using the dropdown (Yes/No).  If unemployment was available enter that income in "Other Income".  </t>
    </r>
  </si>
  <si>
    <r>
      <rPr>
        <b/>
        <sz val="11"/>
        <color indexed="8"/>
        <rFont val="Verdana"/>
        <family val="2"/>
      </rPr>
      <t>Weeks Employed to Date</t>
    </r>
    <r>
      <rPr>
        <sz val="11"/>
        <color indexed="8"/>
        <rFont val="Verdana"/>
        <family val="2"/>
      </rPr>
      <t xml:space="preserve"> – Enter the number of weeks employed up to the thru date on the VOE.</t>
    </r>
  </si>
  <si>
    <r>
      <t>Average Hours Per Week</t>
    </r>
    <r>
      <rPr>
        <sz val="11"/>
        <color indexed="8"/>
        <rFont val="Verdana"/>
        <family val="2"/>
      </rPr>
      <t xml:space="preserve"> – Enter the number of hours per week disclosed on the VOE.  If left blank, enter 40 hours as the default. If reported as a range, use the highest number in the range (example: if reported as 24 to 30 hours per week, enter 30).</t>
    </r>
  </si>
  <si>
    <r>
      <rPr>
        <b/>
        <sz val="11"/>
        <color indexed="8"/>
        <rFont val="Verdana"/>
        <family val="2"/>
      </rPr>
      <t>Base Pay Rate</t>
    </r>
    <r>
      <rPr>
        <sz val="11"/>
        <color indexed="8"/>
        <rFont val="Verdana"/>
        <family val="2"/>
      </rPr>
      <t xml:space="preserve"> – Enter from VOE.</t>
    </r>
  </si>
  <si>
    <r>
      <t>Base Wages-Overtime-Commissions, Tips, Other -</t>
    </r>
    <r>
      <rPr>
        <sz val="11"/>
        <color theme="1"/>
        <rFont val="Verdana"/>
        <family val="2"/>
      </rPr>
      <t xml:space="preserve"> Enter all base wages, overtime, commissions, tips, and other income including bonuses from the current year as reported in the VOE. </t>
    </r>
    <r>
      <rPr>
        <sz val="11"/>
        <rFont val="Verdana"/>
        <family val="2"/>
      </rPr>
      <t xml:space="preserve"> As Seasonal Pay may not account for current year to date OT, Tips, Commission or Bonus use the prior year's averages as noted in the VOE section for that category to calculate this income if the buyer has previous years income earnings in this position.</t>
    </r>
  </si>
  <si>
    <r>
      <t>Gross Income -</t>
    </r>
    <r>
      <rPr>
        <sz val="11"/>
        <color theme="1"/>
        <rFont val="Verdana"/>
        <family val="2"/>
      </rPr>
      <t xml:space="preserve">The Workbook will calculate the total gross income in the current year from the above. Ensure the total matches the VOE.  If not, correct the data entry.   If employed in prior years, enter gross income data from prior years.  </t>
    </r>
  </si>
  <si>
    <r>
      <rPr>
        <b/>
        <u/>
        <sz val="11"/>
        <color theme="1"/>
        <rFont val="Verdana"/>
        <family val="2"/>
      </rPr>
      <t>Self-Employment Income (Business or Farm)</t>
    </r>
    <r>
      <rPr>
        <b/>
        <sz val="11"/>
        <color theme="1"/>
        <rFont val="Verdana"/>
        <family val="2"/>
      </rPr>
      <t xml:space="preserve">:                                                                                                                </t>
    </r>
  </si>
  <si>
    <r>
      <t xml:space="preserve">Income verification documentation for self-employment or farm income is the 1040 tax return/Schedule 1 with reference to income on line 12/Schedule C (business) or line 18/Schedule F (farm).  Calculate an average of net income over the last two years, or applicable period if employed less than two years.  If applicant is enrolled </t>
    </r>
    <r>
      <rPr>
        <sz val="11"/>
        <rFont val="Verdana"/>
        <family val="2"/>
      </rPr>
      <t>as of April 1</t>
    </r>
    <r>
      <rPr>
        <sz val="11"/>
        <color theme="1"/>
        <rFont val="Verdana"/>
        <family val="2"/>
      </rPr>
      <t xml:space="preserve"> after the start of the current calendar year, a signed year to date profit and loss statement should be obtained from the applicant to use in calculation.  In that case calculate current year together with prior year.  A loss in any period should be shown as "0" in the calculation of income.     </t>
    </r>
  </si>
  <si>
    <r>
      <rPr>
        <b/>
        <sz val="11"/>
        <color indexed="8"/>
        <rFont val="Verdana"/>
        <family val="2"/>
      </rPr>
      <t>Months Self Employed</t>
    </r>
    <r>
      <rPr>
        <sz val="11"/>
        <color indexed="8"/>
        <rFont val="Verdana"/>
        <family val="2"/>
      </rPr>
      <t xml:space="preserve"> </t>
    </r>
    <r>
      <rPr>
        <b/>
        <sz val="11"/>
        <color indexed="8"/>
        <rFont val="Verdana"/>
        <family val="2"/>
      </rPr>
      <t xml:space="preserve">or Farm Income </t>
    </r>
    <r>
      <rPr>
        <sz val="11"/>
        <color indexed="8"/>
        <rFont val="Verdana"/>
        <family val="2"/>
      </rPr>
      <t xml:space="preserve">– Enter the number of months employed from the tax returns or profit and loss statement.  </t>
    </r>
  </si>
  <si>
    <r>
      <rPr>
        <b/>
        <sz val="11"/>
        <color indexed="8"/>
        <rFont val="Verdana"/>
        <family val="2"/>
      </rPr>
      <t>Net Income</t>
    </r>
    <r>
      <rPr>
        <sz val="11"/>
        <color indexed="8"/>
        <rFont val="Verdana"/>
        <family val="2"/>
      </rPr>
      <t xml:space="preserve"> – Enter income from tax returns or year to date profit and loss as applicable.  </t>
    </r>
  </si>
  <si>
    <r>
      <rPr>
        <b/>
        <sz val="11"/>
        <color indexed="8"/>
        <rFont val="Verdana"/>
        <family val="2"/>
      </rPr>
      <t>Monthly Average and Gross Income</t>
    </r>
    <r>
      <rPr>
        <sz val="11"/>
        <color indexed="8"/>
        <rFont val="Verdana"/>
        <family val="2"/>
      </rPr>
      <t xml:space="preserve"> – The Workbook will automatically calculate a monthly average income, and annual gross income by annualizing the monthly average. </t>
    </r>
  </si>
  <si>
    <t>Verification of Employment (VOE) or Paystubs:</t>
  </si>
  <si>
    <r>
      <t>Each household member worksheet provides for data entry for up to four different positions for persons with full or part time salary or wage income (i.e. Standard Employment), entering data from either a VOE or paystubs.   A VOE or current paystubs must be obtained for persons with salary or wage income.  The VOE is preferred over paystubs, as it will help the member verify the hire date.  See the</t>
    </r>
    <r>
      <rPr>
        <i/>
        <sz val="11"/>
        <color theme="1"/>
        <rFont val="Verdana"/>
        <family val="2"/>
      </rPr>
      <t xml:space="preserve"> AHP/DP Income Calculation Guidelines</t>
    </r>
    <r>
      <rPr>
        <sz val="11"/>
        <color theme="1"/>
        <rFont val="Verdana"/>
        <family val="2"/>
      </rPr>
      <t xml:space="preserve"> for more information on acceptable verification of income documentation. </t>
    </r>
  </si>
  <si>
    <t xml:space="preserve">Standard Employment – Position 1/2/3/4: </t>
  </si>
  <si>
    <r>
      <rPr>
        <b/>
        <sz val="11"/>
        <color indexed="8"/>
        <rFont val="Verdana"/>
        <family val="2"/>
      </rPr>
      <t>Employer</t>
    </r>
    <r>
      <rPr>
        <sz val="11"/>
        <color indexed="8"/>
        <rFont val="Verdana"/>
        <family val="2"/>
      </rPr>
      <t xml:space="preserve"> – Enter the name of the employer from VOE or paystub.</t>
    </r>
  </si>
  <si>
    <r>
      <t xml:space="preserve">Verification – </t>
    </r>
    <r>
      <rPr>
        <sz val="11"/>
        <color theme="1"/>
        <rFont val="Verdana"/>
        <family val="2"/>
      </rPr>
      <t xml:space="preserve">Select type of income verification obtained, VOE or Pay Stubs, from the drop down.      </t>
    </r>
  </si>
  <si>
    <r>
      <rPr>
        <b/>
        <sz val="11"/>
        <color indexed="8"/>
        <rFont val="Verdana"/>
        <family val="2"/>
      </rPr>
      <t>Hire Date</t>
    </r>
    <r>
      <rPr>
        <sz val="11"/>
        <color indexed="8"/>
        <rFont val="Verdana"/>
        <family val="2"/>
      </rPr>
      <t xml:space="preserve"> – Enter hire date from the VOE.  If using paystubs, current year hire date must be verified.  Verify date with employer or from other source (for example, first paystub) and include in income documentation.  </t>
    </r>
  </si>
  <si>
    <r>
      <rPr>
        <b/>
        <sz val="11"/>
        <color rgb="FFFF0000"/>
        <rFont val="Verdana"/>
        <family val="2"/>
      </rPr>
      <t xml:space="preserve">Warning: </t>
    </r>
    <r>
      <rPr>
        <sz val="11"/>
        <color indexed="8"/>
        <rFont val="Verdana"/>
        <family val="2"/>
      </rPr>
      <t>It is only necessary to use one of the two forms of verification.  If both have been submitted to the Bank, data from both should be entered in the Workbook and the higher of the two calculations using the source documentation will be used in calculation of income.  In the Workbook, change the VOE or Pay Stub selection in the dropdown to toggle between the two calculations to determine which is the higher of the two.</t>
    </r>
  </si>
  <si>
    <t>Verification Of Employment (VOE):</t>
  </si>
  <si>
    <r>
      <rPr>
        <b/>
        <sz val="11"/>
        <color indexed="8"/>
        <rFont val="Verdana"/>
        <family val="2"/>
      </rPr>
      <t>Average Hours Per Week</t>
    </r>
    <r>
      <rPr>
        <sz val="11"/>
        <color indexed="8"/>
        <rFont val="Verdana"/>
        <family val="2"/>
      </rPr>
      <t xml:space="preserve"> – Enter the number of hours per week disclosed on the VOE.  If left blank, enter 40 hours as the default.  If reported as a range, use the highest number in the range (example: if reported as 24 to 30 hours per week, enter 30).</t>
    </r>
  </si>
  <si>
    <r>
      <rPr>
        <b/>
        <sz val="11"/>
        <color indexed="8"/>
        <rFont val="Verdana"/>
        <family val="2"/>
      </rPr>
      <t>Pay Rate Is</t>
    </r>
    <r>
      <rPr>
        <sz val="11"/>
        <color indexed="8"/>
        <rFont val="Verdana"/>
        <family val="2"/>
      </rPr>
      <t xml:space="preserve"> – Enter from VOE. Utilize the drop down list to identify the pay rate.</t>
    </r>
  </si>
  <si>
    <r>
      <rPr>
        <b/>
        <sz val="11"/>
        <color indexed="8"/>
        <rFont val="Verdana"/>
        <family val="2"/>
      </rPr>
      <t>Payroll Frequency</t>
    </r>
    <r>
      <rPr>
        <sz val="11"/>
        <color indexed="8"/>
        <rFont val="Verdana"/>
        <family val="2"/>
      </rPr>
      <t xml:space="preserve"> – Enter from VOE.  If not reported, default to “weekly”.  Utilize the drop down list to provide the payroll frequency. </t>
    </r>
  </si>
  <si>
    <r>
      <rPr>
        <b/>
        <sz val="11"/>
        <color indexed="8"/>
        <rFont val="Verdana"/>
        <family val="2"/>
      </rPr>
      <t>Thru Date</t>
    </r>
    <r>
      <rPr>
        <sz val="11"/>
        <color indexed="8"/>
        <rFont val="Verdana"/>
        <family val="2"/>
      </rPr>
      <t xml:space="preserve"> – Enter from VOE.  If not reported, default to the date the form was completed.</t>
    </r>
  </si>
  <si>
    <r>
      <t>Base Wages and Other Recurring Income -</t>
    </r>
    <r>
      <rPr>
        <sz val="11"/>
        <color theme="1"/>
        <rFont val="Verdana"/>
        <family val="2"/>
      </rPr>
      <t xml:space="preserve"> Enter all base wages, and other recurring income including bonuses from the current year, as reported in the VOE. </t>
    </r>
    <r>
      <rPr>
        <b/>
        <sz val="11"/>
        <color theme="1"/>
        <rFont val="Verdana"/>
        <family val="2"/>
      </rPr>
      <t xml:space="preserve">                                       </t>
    </r>
  </si>
  <si>
    <r>
      <rPr>
        <b/>
        <sz val="11"/>
        <rFont val="Verdana"/>
        <family val="2"/>
      </rPr>
      <t xml:space="preserve">Bonus-Overtime-Tips-Commissions: </t>
    </r>
    <r>
      <rPr>
        <sz val="11"/>
        <rFont val="Verdana"/>
        <family val="2"/>
      </rPr>
      <t xml:space="preserve">The previous two years’ (or applicable period of employment if less than two years) bonuses, regular overtime and commissions are averaged over the applicable period of employment prior to the current year.  If there were no previous years earnings, enter year to date information.  Large earnings year to date which are not representative of the historical earnings should be clarified through the employer and the Bank will determine which is the most conservative and reasonable calculation.  The monthly amount should be listed in the designated Other section on the worksheet at the top of the form x 12 to annualize it or as the annual average x 1.     
For example, the Buyer has earned no overtime YTD and was employed for 18 months of the previous two years with the employer.  They earned overtime in 2021 of $2,500 and in 2020 of $1,000.  Total overtime earned is $3,500. 
		$1,000 + $2,500 = $3,500 prior overtime income
		$3,500/18 months prior year’s employment = $194.44 per month average 
		$194.44 x 12 (months in a year) = $2,333.33 annual average </t>
    </r>
  </si>
  <si>
    <r>
      <t>Gross Pay -</t>
    </r>
    <r>
      <rPr>
        <sz val="11"/>
        <color theme="1"/>
        <rFont val="Verdana"/>
        <family val="2"/>
      </rPr>
      <t xml:space="preserve"> The Workbook will calculate the total gross pay in the current year from the above. Ensure the total matches the VOE.  If not, correct the data entry.</t>
    </r>
    <r>
      <rPr>
        <b/>
        <sz val="11"/>
        <color theme="1"/>
        <rFont val="Verdana"/>
        <family val="2"/>
      </rPr>
      <t xml:space="preserve">  </t>
    </r>
    <r>
      <rPr>
        <sz val="11"/>
        <color theme="1"/>
        <rFont val="Verdana"/>
        <family val="2"/>
      </rPr>
      <t xml:space="preserve"> If employed in prior years, enter gross pay from prior years.</t>
    </r>
  </si>
  <si>
    <r>
      <rPr>
        <b/>
        <u/>
        <sz val="11"/>
        <color theme="1"/>
        <rFont val="Verdana"/>
        <family val="2"/>
      </rPr>
      <t xml:space="preserve">Pay Stubs: </t>
    </r>
    <r>
      <rPr>
        <sz val="11"/>
        <color theme="1"/>
        <rFont val="Verdana"/>
        <family val="2"/>
      </rPr>
      <t xml:space="preserve"> </t>
    </r>
  </si>
  <si>
    <t xml:space="preserve">You must have three consecutive paystubs to perform calculation of income using pay stubs. </t>
  </si>
  <si>
    <r>
      <rPr>
        <b/>
        <sz val="11"/>
        <color indexed="8"/>
        <rFont val="Verdana"/>
        <family val="2"/>
      </rPr>
      <t>Payroll Frequency</t>
    </r>
    <r>
      <rPr>
        <sz val="11"/>
        <color indexed="8"/>
        <rFont val="Verdana"/>
        <family val="2"/>
      </rPr>
      <t xml:space="preserve"> – Determine the payroll frequency through a review of the date ranges on the paystubs.  Select the appropriate payroll frequency from the drop down provided. </t>
    </r>
  </si>
  <si>
    <r>
      <rPr>
        <b/>
        <sz val="11"/>
        <color indexed="8"/>
        <rFont val="Verdana"/>
        <family val="2"/>
      </rPr>
      <t>Start Date, End Date, Check/Deposit Date</t>
    </r>
    <r>
      <rPr>
        <sz val="11"/>
        <color indexed="8"/>
        <rFont val="Verdana"/>
        <family val="2"/>
      </rPr>
      <t xml:space="preserve"> – Enter accordingly from each paystub. Enter data in chronological date order (oldest/middle/most recent). </t>
    </r>
  </si>
  <si>
    <r>
      <rPr>
        <b/>
        <sz val="11"/>
        <color indexed="8"/>
        <rFont val="Verdana"/>
        <family val="2"/>
      </rPr>
      <t>Regular/Base Hours</t>
    </r>
    <r>
      <rPr>
        <sz val="11"/>
        <color indexed="8"/>
        <rFont val="Verdana"/>
        <family val="2"/>
      </rPr>
      <t xml:space="preserve"> – Enter all hours compensated on the pay stub that may be considered regular/base hours including regular compensation for hours worked, vacation, holiday, personal, sick, or other paid time off.  Include training pay and retroactive pay if paid at the base pay rate; otherwise include those amounts in Other Income.   It may be necessary to include in </t>
    </r>
    <r>
      <rPr>
        <b/>
        <sz val="11"/>
        <color indexed="8"/>
        <rFont val="Verdana"/>
        <family val="2"/>
      </rPr>
      <t>Notes</t>
    </r>
    <r>
      <rPr>
        <sz val="11"/>
        <color indexed="8"/>
        <rFont val="Verdana"/>
        <family val="2"/>
      </rPr>
      <t xml:space="preserve"> what was included in base hours. </t>
    </r>
  </si>
  <si>
    <r>
      <rPr>
        <b/>
        <sz val="11"/>
        <color indexed="8"/>
        <rFont val="Verdana"/>
        <family val="2"/>
      </rPr>
      <t>Base Pay Rate</t>
    </r>
    <r>
      <rPr>
        <sz val="11"/>
        <color indexed="8"/>
        <rFont val="Verdana"/>
        <family val="2"/>
      </rPr>
      <t xml:space="preserve"> – Enter the base pay rate from the paystubs.</t>
    </r>
  </si>
  <si>
    <r>
      <rPr>
        <b/>
        <sz val="11"/>
        <color indexed="8"/>
        <rFont val="Verdana"/>
        <family val="2"/>
      </rPr>
      <t>Pay Rate Is</t>
    </r>
    <r>
      <rPr>
        <sz val="11"/>
        <color indexed="8"/>
        <rFont val="Verdana"/>
        <family val="2"/>
      </rPr>
      <t xml:space="preserve"> - Select the rate of pay indicated on the paystubs from the drop down (for example, hourly, weekly, or monthly). </t>
    </r>
  </si>
  <si>
    <r>
      <rPr>
        <b/>
        <sz val="11"/>
        <color indexed="8"/>
        <rFont val="Verdana"/>
        <family val="2"/>
      </rPr>
      <t>Base Pay</t>
    </r>
    <r>
      <rPr>
        <sz val="11"/>
        <color indexed="8"/>
        <rFont val="Verdana"/>
        <family val="2"/>
      </rPr>
      <t xml:space="preserve"> – Enter total amount of base pay from each paystub reflected in the regular/base hours.  </t>
    </r>
  </si>
  <si>
    <r>
      <rPr>
        <b/>
        <sz val="11"/>
        <color indexed="8"/>
        <rFont val="Verdana"/>
        <family val="2"/>
      </rPr>
      <t>Overtime</t>
    </r>
    <r>
      <rPr>
        <sz val="11"/>
        <color indexed="8"/>
        <rFont val="Verdana"/>
        <family val="2"/>
      </rPr>
      <t xml:space="preserve"> – Enter all overtime pay from paystubs.</t>
    </r>
  </si>
  <si>
    <r>
      <rPr>
        <b/>
        <sz val="11"/>
        <color indexed="8"/>
        <rFont val="Verdana"/>
        <family val="2"/>
      </rPr>
      <t>Other Income</t>
    </r>
    <r>
      <rPr>
        <sz val="11"/>
        <color indexed="8"/>
        <rFont val="Verdana"/>
        <family val="2"/>
      </rPr>
      <t xml:space="preserve"> – Enter all income not applicable to regular/base and overtime pay.  This may include tips, commissions, bonuses, holiday bonus, shift differentials, and training pay or retroactive pay if not paid at base pay rate.  It may be necessary to include in </t>
    </r>
    <r>
      <rPr>
        <b/>
        <sz val="11"/>
        <color indexed="8"/>
        <rFont val="Verdana"/>
        <family val="2"/>
      </rPr>
      <t>Notes</t>
    </r>
    <r>
      <rPr>
        <sz val="11"/>
        <color indexed="8"/>
        <rFont val="Verdana"/>
        <family val="2"/>
      </rPr>
      <t xml:space="preserve"> what other income was included. </t>
    </r>
  </si>
  <si>
    <r>
      <rPr>
        <b/>
        <sz val="11"/>
        <color indexed="8"/>
        <rFont val="Verdana"/>
        <family val="2"/>
      </rPr>
      <t>Gross Wages</t>
    </r>
    <r>
      <rPr>
        <sz val="11"/>
        <color indexed="8"/>
        <rFont val="Verdana"/>
        <family val="2"/>
      </rPr>
      <t xml:space="preserve"> – The Workbook will calculate the total gross wages in each pay period from the above. Ensure the totals match the paystubs.  If not, correct the data entry.   </t>
    </r>
  </si>
  <si>
    <r>
      <rPr>
        <b/>
        <sz val="11"/>
        <color indexed="8"/>
        <rFont val="Verdana"/>
        <family val="2"/>
      </rPr>
      <t>Year To Date column</t>
    </r>
    <r>
      <rPr>
        <sz val="11"/>
        <color indexed="8"/>
        <rFont val="Verdana"/>
        <family val="2"/>
      </rPr>
      <t xml:space="preserve"> – Enter all year to date income from the most recent paystub. If the paystub does not itemize base, overtime, or other income in year to date, enter the total year to date as the gross wage.  Gross wage in the year to date column will not be automatically calculated against the pay stub, but there will be a warning if year to date base pay, overtime, and other do not equal year to date gross. </t>
    </r>
  </si>
  <si>
    <t>v3.2                                                                                                                                          December 2023</t>
  </si>
  <si>
    <t>HOMEOWNERSHIP AHP &amp; DOWN PAYMENT PROGRAMS</t>
  </si>
  <si>
    <t>Income Calculation Workbook - Household Summary</t>
  </si>
  <si>
    <r>
      <t xml:space="preserve">Enter the information requested in the </t>
    </r>
    <r>
      <rPr>
        <b/>
        <sz val="8"/>
        <color indexed="17"/>
        <rFont val="Verdana"/>
        <family val="2"/>
      </rPr>
      <t>highlighted boxes below</t>
    </r>
    <r>
      <rPr>
        <b/>
        <sz val="8"/>
        <color indexed="8"/>
        <rFont val="Verdana"/>
        <family val="2"/>
      </rPr>
      <t xml:space="preserve">.  All individuals that will reside in the home should be listed.  For each income earning adult member of the household, enter that person's income on a separate worksheet (HH Member 1, HH Member 2, etc.). </t>
    </r>
    <r>
      <rPr>
        <b/>
        <sz val="8"/>
        <color indexed="53"/>
        <rFont val="Verdana"/>
        <family val="2"/>
      </rPr>
      <t>Print this page and obtain the signature of the Homeowner and Co-Homeowner.  Utilize the second printed page for signatures of any additional income earning adult members of the household if necessary.  Upload a copy of the signed form as "Household Summary"  where instructed in AHP Online or DP Online.</t>
    </r>
  </si>
  <si>
    <t>Member:</t>
  </si>
  <si>
    <t>*</t>
  </si>
  <si>
    <t>Enrollment Date</t>
  </si>
  <si>
    <t xml:space="preserve">Borrower: </t>
  </si>
  <si>
    <t>Household Size</t>
  </si>
  <si>
    <t>Address:</t>
  </si>
  <si>
    <t>City</t>
  </si>
  <si>
    <t xml:space="preserve">State:  </t>
  </si>
  <si>
    <t xml:space="preserve">Zip:  </t>
  </si>
  <si>
    <t xml:space="preserve">County: </t>
  </si>
  <si>
    <t>Household Member Number</t>
  </si>
  <si>
    <t>Name (First and Last)</t>
  </si>
  <si>
    <t>Relationship to Head of Household</t>
  </si>
  <si>
    <t>Date of Birth</t>
  </si>
  <si>
    <t>Age at Time of Enrollment / Income Qualification</t>
  </si>
  <si>
    <t>Calculated Income from Individual Worksheets</t>
  </si>
  <si>
    <t>Currently earning wages or income from benefits? Yes/No</t>
  </si>
  <si>
    <t>Borrower</t>
  </si>
  <si>
    <t>Co-Borrower</t>
  </si>
  <si>
    <t>Spouse</t>
  </si>
  <si>
    <t>Child</t>
  </si>
  <si>
    <t>Parent</t>
  </si>
  <si>
    <t>Other Relative</t>
  </si>
  <si>
    <t>Other Non-Relative</t>
  </si>
  <si>
    <t xml:space="preserve">Total Household Income   </t>
  </si>
  <si>
    <t xml:space="preserve">Certification:  I certify that the information provided above is true, complete, and accurate.  I understand that providing false representations herein may constitute an act of fraud.  I acknowledge that the information provided is being used for the purpose of determining whether my household is eligible to receive assistance through the Federal Home Loan Bank of Des Moines Affordable Housing Program.  I further certify that all income of any kind is fully disclosed on this questionnaire, and will fully cooperate with the Program Administrator/Sponsor and/or Member to obtain or provide any necessary income verifications or other documents to confirm the information provided. </t>
  </si>
  <si>
    <t>Homeowner Signature</t>
  </si>
  <si>
    <t>Date</t>
  </si>
  <si>
    <t>Co-Homeowner Signature</t>
  </si>
  <si>
    <t xml:space="preserve">Income Calculation Workbook Household Summary - Additional Signatures </t>
  </si>
  <si>
    <t xml:space="preserve">For use as needed to certify the income information of income earning adult household members in addition to the homeowner and co-homeowner.  If not needed for income certification this page may be discarded. </t>
  </si>
  <si>
    <t xml:space="preserve">Certification:  I certify that the income information provided for subsidy award for the above named address is true, complete, and accurate.  I understand that providing false representations herein may constitute an act of fraud.  I acknowledge that the information provided is being used for the purpose of determining whether my household is eligible to receive assistance through the Federal Home Loan Bank of Des Moines Affordable Housing Program for subsidy award.  I further certify that all income of any kind is fully disclosed on this questionnaire, and will fully cooperate with the Program Administrator/Sponsor and/or Member to obtain or provide any necessary income verifications or other documents to confirm the information provided. </t>
  </si>
  <si>
    <t>__________________________</t>
  </si>
  <si>
    <t>____________</t>
  </si>
  <si>
    <t>Household Member Signature</t>
  </si>
  <si>
    <t>Notes/Comments</t>
  </si>
  <si>
    <r>
      <rPr>
        <b/>
        <sz val="9"/>
        <color indexed="8"/>
        <rFont val="Arial"/>
        <family val="2"/>
      </rPr>
      <t xml:space="preserve">Enter the information requested in the </t>
    </r>
    <r>
      <rPr>
        <b/>
        <sz val="9"/>
        <color indexed="17"/>
        <rFont val="Arial"/>
        <family val="2"/>
      </rPr>
      <t>GREEN BOXES</t>
    </r>
    <r>
      <rPr>
        <b/>
        <sz val="9"/>
        <color indexed="8"/>
        <rFont val="Arial"/>
        <family val="2"/>
      </rPr>
      <t xml:space="preserve">.  Labels highlighted in </t>
    </r>
    <r>
      <rPr>
        <b/>
        <sz val="9"/>
        <color indexed="16"/>
        <rFont val="Arial"/>
        <family val="2"/>
      </rPr>
      <t>dark red</t>
    </r>
    <r>
      <rPr>
        <b/>
        <sz val="9"/>
        <color indexed="8"/>
        <rFont val="Arial"/>
        <family val="2"/>
      </rPr>
      <t xml:space="preserve"> provide instructions when you click on the cell.  For further information on the FHLBDM Income Calculation policy refer to the AHP/DP Income Calculation Guidelines. Calculations will not work without all applicable green fields being completed. </t>
    </r>
  </si>
  <si>
    <t xml:space="preserve"> </t>
  </si>
  <si>
    <t>Household Member Number and</t>
  </si>
  <si>
    <t>Name from Household Summary</t>
  </si>
  <si>
    <t>Calculated</t>
  </si>
  <si>
    <t>Calculated Income</t>
  </si>
  <si>
    <t>Location</t>
  </si>
  <si>
    <t>Income</t>
  </si>
  <si>
    <t>Row 53</t>
  </si>
  <si>
    <t xml:space="preserve"> Annualized Income is compared to the Income Average amount and the higher amount for each position is used.</t>
  </si>
  <si>
    <t>Row 103</t>
  </si>
  <si>
    <t>Row 153</t>
  </si>
  <si>
    <t>Row 203</t>
  </si>
  <si>
    <t>Other Income</t>
  </si>
  <si>
    <t>Row 18</t>
  </si>
  <si>
    <t>Seasonal Income</t>
  </si>
  <si>
    <t>Row 29</t>
  </si>
  <si>
    <t>Self Employment Income</t>
  </si>
  <si>
    <t>Row 42</t>
  </si>
  <si>
    <t>Total</t>
  </si>
  <si>
    <t>Other Income:</t>
  </si>
  <si>
    <t>Income Source</t>
  </si>
  <si>
    <t>Amount</t>
  </si>
  <si>
    <t>Schedule</t>
  </si>
  <si>
    <t>Unemployment</t>
  </si>
  <si>
    <t>Social Security (SSI)</t>
  </si>
  <si>
    <t>Supplemental SSI</t>
  </si>
  <si>
    <t>Pension/Retirement/Annuities</t>
  </si>
  <si>
    <t>Rental Income</t>
  </si>
  <si>
    <t>Capital Gains, Dividends, Interest</t>
  </si>
  <si>
    <t>Avg of Bonus, OT, Tips, Commission</t>
  </si>
  <si>
    <t>*Describe Other Income Below</t>
  </si>
  <si>
    <t xml:space="preserve">Seasonal Income: </t>
  </si>
  <si>
    <r>
      <t xml:space="preserve">Weeks </t>
    </r>
    <r>
      <rPr>
        <b/>
        <u/>
        <sz val="9"/>
        <color indexed="16"/>
        <rFont val="Arial"/>
        <family val="2"/>
      </rPr>
      <t>O</t>
    </r>
    <r>
      <rPr>
        <b/>
        <u/>
        <sz val="9"/>
        <color indexed="16"/>
        <rFont val="Arial"/>
        <family val="2"/>
      </rPr>
      <t>ff Work</t>
    </r>
    <r>
      <rPr>
        <b/>
        <sz val="9"/>
        <color indexed="16"/>
        <rFont val="Arial"/>
        <family val="2"/>
      </rPr>
      <t xml:space="preserve"> During Year: </t>
    </r>
  </si>
  <si>
    <t xml:space="preserve">Unemployment Available: </t>
  </si>
  <si>
    <t>YTD Income</t>
  </si>
  <si>
    <t>Per Pay    Period</t>
  </si>
  <si>
    <t>Annualized Base Pay</t>
  </si>
  <si>
    <t>Income Average</t>
  </si>
  <si>
    <t>Weeks Employed to Date</t>
  </si>
  <si>
    <t>Average Hours Per Week</t>
  </si>
  <si>
    <t>Hourly Base Pay Rate</t>
  </si>
  <si>
    <t>Base Wages</t>
  </si>
  <si>
    <t>Overtime</t>
  </si>
  <si>
    <t>Commissions, Tips, Other</t>
  </si>
  <si>
    <t>Gross Income</t>
  </si>
  <si>
    <t>Gross Pay Prior Year 1</t>
  </si>
  <si>
    <t>Gross Pay Prior Year 2</t>
  </si>
  <si>
    <t xml:space="preserve">Self Employment Income:  </t>
  </si>
  <si>
    <t>Prior Year 1</t>
  </si>
  <si>
    <t>Prior Year 2</t>
  </si>
  <si>
    <t>Monthly Average Calc</t>
  </si>
  <si>
    <t>Months Self Employed</t>
  </si>
  <si>
    <t>Business Income Line 12</t>
  </si>
  <si>
    <t>Months of Farm Income</t>
  </si>
  <si>
    <t>Farm Income Line 18</t>
  </si>
  <si>
    <t>12 Month Projection</t>
  </si>
  <si>
    <t>Household Member</t>
  </si>
  <si>
    <t>Page 2</t>
  </si>
  <si>
    <t>Position 1</t>
  </si>
  <si>
    <t>Employer</t>
  </si>
  <si>
    <t>Periods Rounded</t>
  </si>
  <si>
    <t>Pay Periods</t>
  </si>
  <si>
    <t>Verification</t>
  </si>
  <si>
    <t>Thru Date</t>
  </si>
  <si>
    <t xml:space="preserve">Days </t>
  </si>
  <si>
    <t>NetWork Days</t>
  </si>
  <si>
    <t>Hire Date</t>
  </si>
  <si>
    <t>Max Hours --</t>
  </si>
  <si>
    <t>VOE</t>
  </si>
  <si>
    <t>If the Thru Date is not provided, enter the date the VOE was signed as the Thru Date.</t>
  </si>
  <si>
    <t>YTD per VOE</t>
  </si>
  <si>
    <t>Annualized   Base Pay</t>
  </si>
  <si>
    <t>Income   Average</t>
  </si>
  <si>
    <t>Base Pay Rate</t>
  </si>
  <si>
    <t>Pay Rate is</t>
  </si>
  <si>
    <t>Payroll Frequency</t>
  </si>
  <si>
    <t>Base Pay</t>
  </si>
  <si>
    <t>Commissions/Tips and Other Recurring Income</t>
  </si>
  <si>
    <t>Gross Pay (Current Year)</t>
  </si>
  <si>
    <t>Average Days</t>
  </si>
  <si>
    <t>Pay Stubs</t>
  </si>
  <si>
    <t xml:space="preserve">Payroll Frequency   </t>
  </si>
  <si>
    <t xml:space="preserve">Recommended: </t>
  </si>
  <si>
    <t>Pay Stub 1 (Oldest)</t>
  </si>
  <si>
    <t>Pay Stub 2 (Middle)</t>
  </si>
  <si>
    <t>Pay Stub 3 (Most Recent)</t>
  </si>
  <si>
    <t>Year To Date</t>
  </si>
  <si>
    <t>Annualized     Base Pay</t>
  </si>
  <si>
    <t>Start Date</t>
  </si>
  <si>
    <t>End Date</t>
  </si>
  <si>
    <t>Check/Deposit Date</t>
  </si>
  <si>
    <t xml:space="preserve">Regular/Base Hours </t>
  </si>
  <si>
    <t>Pay Rate is:</t>
  </si>
  <si>
    <t>Gross Wages</t>
  </si>
  <si>
    <t>Page 3</t>
  </si>
  <si>
    <t>Position 2</t>
  </si>
  <si>
    <t>Page 4</t>
  </si>
  <si>
    <t>Position 3</t>
  </si>
  <si>
    <t>Page 5</t>
  </si>
  <si>
    <t>Position 4</t>
  </si>
  <si>
    <r>
      <rPr>
        <b/>
        <sz val="9"/>
        <color indexed="8"/>
        <rFont val="Arial"/>
        <family val="2"/>
      </rPr>
      <t xml:space="preserve">Enter the information requested in the </t>
    </r>
    <r>
      <rPr>
        <b/>
        <sz val="9"/>
        <color indexed="17"/>
        <rFont val="Arial"/>
        <family val="2"/>
      </rPr>
      <t>GREEN BOXES</t>
    </r>
    <r>
      <rPr>
        <b/>
        <sz val="9"/>
        <color indexed="8"/>
        <rFont val="Arial"/>
        <family val="2"/>
      </rPr>
      <t xml:space="preserve">.  Labels highlighted in </t>
    </r>
    <r>
      <rPr>
        <b/>
        <sz val="9"/>
        <color indexed="16"/>
        <rFont val="Arial"/>
        <family val="2"/>
      </rPr>
      <t>dark red</t>
    </r>
    <r>
      <rPr>
        <b/>
        <sz val="9"/>
        <color indexed="8"/>
        <rFont val="Arial"/>
        <family val="2"/>
      </rPr>
      <t xml:space="preserve"> provide instructions when you click on the cell.  For further information on the FHLBDM Income Calculation policy refer to the AHP/DP Income Calculation Guidelines. Calculations will not work without all applicable green fields being completed.</t>
    </r>
    <r>
      <rPr>
        <b/>
        <sz val="10"/>
        <color indexed="8"/>
        <rFont val="Arial"/>
        <family val="2"/>
      </rPr>
      <t xml:space="preserve"> </t>
    </r>
  </si>
  <si>
    <t>Enter Household Member Number</t>
  </si>
  <si>
    <t>from Household Summary</t>
  </si>
  <si>
    <t xml:space="preserve">Capital Gains, Dividends, Interest </t>
  </si>
  <si>
    <r>
      <rPr>
        <b/>
        <sz val="9"/>
        <color indexed="8"/>
        <rFont val="Arial"/>
        <family val="2"/>
      </rPr>
      <t>Enter the information requested in the</t>
    </r>
    <r>
      <rPr>
        <b/>
        <sz val="9"/>
        <color indexed="17"/>
        <rFont val="Arial"/>
        <family val="2"/>
      </rPr>
      <t xml:space="preserve"> GREEN BOXES</t>
    </r>
    <r>
      <rPr>
        <b/>
        <sz val="9"/>
        <color indexed="8"/>
        <rFont val="Arial"/>
        <family val="2"/>
      </rPr>
      <t xml:space="preserve">.  Labels highlighted in </t>
    </r>
    <r>
      <rPr>
        <b/>
        <sz val="9"/>
        <color indexed="16"/>
        <rFont val="Arial"/>
        <family val="2"/>
      </rPr>
      <t>dark red</t>
    </r>
    <r>
      <rPr>
        <b/>
        <sz val="9"/>
        <color indexed="8"/>
        <rFont val="Arial"/>
        <family val="2"/>
      </rPr>
      <t xml:space="preserve"> provide instructions when you click on the cell.  For further information on the FHLBDM Income Calculation policy refer to the AHP/DP Income Calculation Guidelines. Calculations will not work without all applicable green fields being completed. </t>
    </r>
  </si>
  <si>
    <t xml:space="preserve">Rental Income </t>
  </si>
  <si>
    <r>
      <rPr>
        <b/>
        <sz val="9"/>
        <color indexed="8"/>
        <rFont val="Arial"/>
        <family val="2"/>
      </rPr>
      <t>Enter the information requested in the</t>
    </r>
    <r>
      <rPr>
        <b/>
        <sz val="9"/>
        <color indexed="17"/>
        <rFont val="Arial"/>
        <family val="2"/>
      </rPr>
      <t xml:space="preserve"> GREEN BOXES</t>
    </r>
    <r>
      <rPr>
        <b/>
        <sz val="9"/>
        <color indexed="8"/>
        <rFont val="Arial"/>
        <family val="2"/>
      </rPr>
      <t xml:space="preserve">.  Labels highlighted in </t>
    </r>
    <r>
      <rPr>
        <b/>
        <sz val="9"/>
        <color indexed="16"/>
        <rFont val="Arial"/>
        <family val="2"/>
      </rPr>
      <t>dark red</t>
    </r>
    <r>
      <rPr>
        <b/>
        <sz val="9"/>
        <color indexed="8"/>
        <rFont val="Arial"/>
        <family val="2"/>
      </rPr>
      <t xml:space="preserve"> provide instructions when you click on the cell.  For further information on the FHLBDM Income Calculation policy refer to the AHP/DP Income Calculation Guidelines. Calculations will not work without all applicable green fields being completed.</t>
    </r>
    <r>
      <rPr>
        <b/>
        <sz val="10"/>
        <color indexed="8"/>
        <rFont val="Arial"/>
        <family val="2"/>
      </rPr>
      <t xml:space="preserve"> </t>
    </r>
  </si>
  <si>
    <t>Days</t>
  </si>
  <si>
    <t>In Year</t>
  </si>
  <si>
    <t>Hours Factor</t>
  </si>
  <si>
    <t>Network Days</t>
  </si>
  <si>
    <t>Reg Hours</t>
  </si>
  <si>
    <t>Weekly</t>
  </si>
  <si>
    <t>Bi-Weekly</t>
  </si>
  <si>
    <t>Semi-Monthly</t>
  </si>
  <si>
    <t>Monthly</t>
  </si>
  <si>
    <t>Annual</t>
  </si>
  <si>
    <t>Pay Rates</t>
  </si>
  <si>
    <t>PayRate Factor</t>
  </si>
  <si>
    <t>Hourly Pay Rate</t>
  </si>
  <si>
    <t>Weekly Pay Rate</t>
  </si>
  <si>
    <t>Bi-Weekly Pay Rate</t>
  </si>
  <si>
    <t>Semi-Monthly Pay Rate</t>
  </si>
  <si>
    <t>Monthly Pay Rate</t>
  </si>
  <si>
    <t>Annual Pay Rate</t>
  </si>
  <si>
    <t>members[0].name</t>
  </si>
  <si>
    <t>members[0].relation</t>
  </si>
  <si>
    <t>members[0].dob</t>
  </si>
  <si>
    <t>members[0].age</t>
  </si>
  <si>
    <t>members[0].income</t>
  </si>
  <si>
    <t>members[1].name</t>
  </si>
  <si>
    <t>members[1].relation</t>
  </si>
  <si>
    <t>members[1].dob</t>
  </si>
  <si>
    <t>members[1].age</t>
  </si>
  <si>
    <t>members[1].income</t>
  </si>
  <si>
    <t>members[2].name</t>
  </si>
  <si>
    <t>members[2].relation</t>
  </si>
  <si>
    <t>members[2].dob</t>
  </si>
  <si>
    <t>members[2].age</t>
  </si>
  <si>
    <t>members[2].income</t>
  </si>
  <si>
    <t>members[3].name</t>
  </si>
  <si>
    <t>members[3].relation</t>
  </si>
  <si>
    <t>members[3].dob</t>
  </si>
  <si>
    <t>members[3].age</t>
  </si>
  <si>
    <t>members[3].income</t>
  </si>
  <si>
    <t>members[4].name</t>
  </si>
  <si>
    <t>members[4].relation</t>
  </si>
  <si>
    <t>members[4].dob</t>
  </si>
  <si>
    <t>members[4].age</t>
  </si>
  <si>
    <t>members[4].income</t>
  </si>
  <si>
    <t>members[5].name</t>
  </si>
  <si>
    <t>members[5].relation</t>
  </si>
  <si>
    <t>members[5].dob</t>
  </si>
  <si>
    <t>members[5].age</t>
  </si>
  <si>
    <t>members[5].income</t>
  </si>
  <si>
    <t>members[6].name</t>
  </si>
  <si>
    <t>members[6].relation</t>
  </si>
  <si>
    <t>members[6].dob</t>
  </si>
  <si>
    <t>members[6].age</t>
  </si>
  <si>
    <t>members[6].income</t>
  </si>
  <si>
    <t>members[7].name</t>
  </si>
  <si>
    <t>members[7].relation</t>
  </si>
  <si>
    <t>members[7].dob</t>
  </si>
  <si>
    <t>members[7].age</t>
  </si>
  <si>
    <t>members[7].income</t>
  </si>
  <si>
    <t>members[8].name</t>
  </si>
  <si>
    <t>members[8].relation</t>
  </si>
  <si>
    <t>members[8].dob</t>
  </si>
  <si>
    <t>members[8].age</t>
  </si>
  <si>
    <t>members[8].income</t>
  </si>
  <si>
    <t>members[9].name</t>
  </si>
  <si>
    <t>members[9].relation</t>
  </si>
  <si>
    <t>members[9].dob</t>
  </si>
  <si>
    <t>members[9].age</t>
  </si>
  <si>
    <t>members[9].income</t>
  </si>
  <si>
    <t>members[10].name</t>
  </si>
  <si>
    <t>members[10].relation</t>
  </si>
  <si>
    <t>members[10].dob</t>
  </si>
  <si>
    <t>members[10].age</t>
  </si>
  <si>
    <t>members[10].income</t>
  </si>
  <si>
    <t>members[11].name</t>
  </si>
  <si>
    <t>members[11].relation</t>
  </si>
  <si>
    <t>members[11].dob</t>
  </si>
  <si>
    <t>members[11].age</t>
  </si>
  <si>
    <t>members[11].income</t>
  </si>
  <si>
    <t>members[12].name</t>
  </si>
  <si>
    <t>members[12].relation</t>
  </si>
  <si>
    <t>members[12].dob</t>
  </si>
  <si>
    <t>members[12].age</t>
  </si>
  <si>
    <t>members[12].income</t>
  </si>
  <si>
    <t>members[13].name</t>
  </si>
  <si>
    <t>members[13].relation</t>
  </si>
  <si>
    <t>members[13].dob</t>
  </si>
  <si>
    <t>members[13].age</t>
  </si>
  <si>
    <t>members[13].income</t>
  </si>
  <si>
    <t>members[14].name</t>
  </si>
  <si>
    <t>members[14].relation</t>
  </si>
  <si>
    <t>members[14].dob</t>
  </si>
  <si>
    <t>members[14].age</t>
  </si>
  <si>
    <t>members[14].income</t>
  </si>
  <si>
    <t>householdIncome.totalIncome</t>
  </si>
  <si>
    <t>householdIncome.enrollmentDate</t>
  </si>
  <si>
    <t>householdIncome.householdSize</t>
  </si>
  <si>
    <t>HH Member</t>
  </si>
  <si>
    <t>HH Member Number</t>
  </si>
  <si>
    <t>HH Member Name</t>
  </si>
  <si>
    <t>HH Member 1</t>
  </si>
  <si>
    <t>HH Member 2</t>
  </si>
  <si>
    <t>HH Member 3</t>
  </si>
  <si>
    <t>HH Member 4</t>
  </si>
  <si>
    <t>HH Member 5</t>
  </si>
  <si>
    <t>HH Member 6</t>
  </si>
  <si>
    <t>HH Member 7</t>
  </si>
  <si>
    <t>HH Member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</si>
</sst>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m/d/yyyy;@"/>
    <numFmt numFmtId="165" formatCode="&quot;$&quot;#,##0.00"/>
    <numFmt numFmtId="166" formatCode="0.00000"/>
    <numFmt numFmtId="167" formatCode="0.0000000000"/>
    <numFmt numFmtId="168" formatCode=";;;"/>
    <numFmt numFmtId="169" formatCode="mm/dd/yy;@"/>
  </numFmts>
  <fonts count="71" x14ac:knownFonts="1">
    <font>
      <sz val="12"/>
      <color theme="1"/>
      <name val="Times New Roman"/>
      <family val="2"/>
    </font>
    <font>
      <sz val="8"/>
      <color theme="1"/>
      <name val="Arial"/>
      <family val="2"/>
    </font>
    <font>
      <sz val="10"/>
      <name val="Arial"/>
      <family val="2"/>
    </font>
    <font>
      <b/>
      <sz val="9"/>
      <name val="Arial"/>
      <family val="2"/>
    </font>
    <font>
      <sz val="9"/>
      <name val="Arial"/>
      <family val="2"/>
    </font>
    <font>
      <b/>
      <sz val="10"/>
      <name val="Arial"/>
      <family val="2"/>
    </font>
    <font>
      <b/>
      <sz val="9"/>
      <color indexed="16"/>
      <name val="Arial"/>
      <family val="2"/>
    </font>
    <font>
      <b/>
      <u/>
      <sz val="9"/>
      <color indexed="16"/>
      <name val="Arial"/>
      <family val="2"/>
    </font>
    <font>
      <sz val="12"/>
      <name val="Times New Roman"/>
      <family val="2"/>
    </font>
    <font>
      <sz val="10"/>
      <color indexed="8"/>
      <name val="Arial"/>
      <family val="2"/>
    </font>
    <font>
      <sz val="12"/>
      <color indexed="8"/>
      <name val="Times New Roman"/>
      <family val="2"/>
    </font>
    <font>
      <sz val="12"/>
      <color indexed="9"/>
      <name val="Times New Roman"/>
      <family val="2"/>
    </font>
    <font>
      <b/>
      <sz val="12"/>
      <color indexed="8"/>
      <name val="Times New Roman"/>
      <family val="2"/>
    </font>
    <font>
      <b/>
      <sz val="10"/>
      <color indexed="8"/>
      <name val="Arial"/>
      <family val="2"/>
    </font>
    <font>
      <sz val="9"/>
      <color indexed="8"/>
      <name val="Arial"/>
      <family val="2"/>
    </font>
    <font>
      <sz val="8"/>
      <color indexed="8"/>
      <name val="Arial"/>
      <family val="2"/>
    </font>
    <font>
      <b/>
      <sz val="9"/>
      <color indexed="8"/>
      <name val="Arial"/>
      <family val="2"/>
    </font>
    <font>
      <sz val="10"/>
      <color indexed="22"/>
      <name val="Arial"/>
      <family val="2"/>
    </font>
    <font>
      <b/>
      <sz val="9"/>
      <color indexed="10"/>
      <name val="Arial"/>
      <family val="2"/>
    </font>
    <font>
      <sz val="11"/>
      <color indexed="8"/>
      <name val="Calibri"/>
      <family val="2"/>
    </font>
    <font>
      <sz val="10"/>
      <color indexed="9"/>
      <name val="Arial"/>
      <family val="2"/>
    </font>
    <font>
      <sz val="11"/>
      <color indexed="9"/>
      <name val="Calibri"/>
      <family val="2"/>
    </font>
    <font>
      <b/>
      <sz val="10"/>
      <color indexed="16"/>
      <name val="Arial"/>
      <family val="2"/>
    </font>
    <font>
      <sz val="8"/>
      <color indexed="9"/>
      <name val="Arial"/>
      <family val="2"/>
    </font>
    <font>
      <b/>
      <sz val="12"/>
      <color indexed="16"/>
      <name val="Times New Roman"/>
      <family val="2"/>
    </font>
    <font>
      <b/>
      <sz val="12"/>
      <name val="Verdana"/>
      <family val="2"/>
    </font>
    <font>
      <b/>
      <sz val="11"/>
      <name val="Verdana"/>
      <family val="2"/>
    </font>
    <font>
      <sz val="11"/>
      <color indexed="8"/>
      <name val="Verdana"/>
      <family val="2"/>
    </font>
    <font>
      <b/>
      <sz val="11"/>
      <color indexed="8"/>
      <name val="Verdana"/>
      <family val="2"/>
    </font>
    <font>
      <b/>
      <sz val="16"/>
      <color indexed="62"/>
      <name val="Verdana"/>
      <family val="2"/>
    </font>
    <font>
      <sz val="12"/>
      <name val="Verdana"/>
      <family val="2"/>
    </font>
    <font>
      <sz val="10"/>
      <color indexed="8"/>
      <name val="Verdana"/>
      <family val="2"/>
    </font>
    <font>
      <sz val="10"/>
      <name val="Verdana"/>
      <family val="2"/>
    </font>
    <font>
      <b/>
      <sz val="10"/>
      <name val="Verdana"/>
      <family val="2"/>
    </font>
    <font>
      <b/>
      <sz val="9"/>
      <name val="Verdana"/>
      <family val="2"/>
    </font>
    <font>
      <sz val="12"/>
      <color indexed="9"/>
      <name val="Verdana"/>
      <family val="2"/>
    </font>
    <font>
      <b/>
      <sz val="10"/>
      <color indexed="8"/>
      <name val="Verdana"/>
      <family val="2"/>
    </font>
    <font>
      <sz val="8"/>
      <color indexed="8"/>
      <name val="Verdana"/>
      <family val="2"/>
    </font>
    <font>
      <b/>
      <sz val="9"/>
      <color indexed="17"/>
      <name val="Arial"/>
      <family val="2"/>
    </font>
    <font>
      <b/>
      <sz val="8"/>
      <color indexed="8"/>
      <name val="Verdana"/>
      <family val="2"/>
    </font>
    <font>
      <b/>
      <sz val="8"/>
      <color indexed="17"/>
      <name val="Verdana"/>
      <family val="2"/>
    </font>
    <font>
      <b/>
      <sz val="8"/>
      <color indexed="53"/>
      <name val="Verdana"/>
      <family val="2"/>
    </font>
    <font>
      <sz val="12"/>
      <color theme="1"/>
      <name val="Times New Roman"/>
      <family val="2"/>
    </font>
    <font>
      <sz val="12"/>
      <color theme="0"/>
      <name val="Times New Roman"/>
      <family val="2"/>
    </font>
    <font>
      <sz val="11"/>
      <color theme="1"/>
      <name val="Calibri"/>
      <family val="2"/>
      <scheme val="minor"/>
    </font>
    <font>
      <sz val="12"/>
      <color theme="1"/>
      <name val="Verdana"/>
      <family val="2"/>
    </font>
    <font>
      <b/>
      <u/>
      <sz val="11"/>
      <color theme="1"/>
      <name val="Verdana"/>
      <family val="2"/>
    </font>
    <font>
      <b/>
      <sz val="11"/>
      <color theme="1"/>
      <name val="Verdana"/>
      <family val="2"/>
    </font>
    <font>
      <sz val="11"/>
      <color theme="1"/>
      <name val="Verdana"/>
      <family val="2"/>
    </font>
    <font>
      <b/>
      <sz val="14"/>
      <color theme="1"/>
      <name val="Verdana"/>
      <family val="2"/>
    </font>
    <font>
      <b/>
      <sz val="12"/>
      <color theme="1"/>
      <name val="Verdana"/>
      <family val="2"/>
    </font>
    <font>
      <sz val="9"/>
      <color theme="1"/>
      <name val="Verdana"/>
      <family val="2"/>
    </font>
    <font>
      <sz val="10"/>
      <color theme="1"/>
      <name val="Verdana"/>
      <family val="2"/>
    </font>
    <font>
      <b/>
      <sz val="9"/>
      <color rgb="FF800000"/>
      <name val="Verdana"/>
      <family val="2"/>
    </font>
    <font>
      <sz val="8"/>
      <color theme="1"/>
      <name val="Verdana"/>
      <family val="2"/>
    </font>
    <font>
      <sz val="8"/>
      <name val="Arial"/>
      <family val="2"/>
    </font>
    <font>
      <b/>
      <sz val="8"/>
      <name val="Arial"/>
      <family val="2"/>
    </font>
    <font>
      <sz val="10"/>
      <color rgb="FFFF0000"/>
      <name val="Arial"/>
      <family val="2"/>
    </font>
    <font>
      <sz val="8"/>
      <color rgb="FFFF0000"/>
      <name val="Arial"/>
      <family val="2"/>
    </font>
    <font>
      <sz val="12"/>
      <color rgb="FFFF0000"/>
      <name val="Times New Roman"/>
      <family val="2"/>
    </font>
    <font>
      <sz val="10"/>
      <color theme="1"/>
      <name val="Arial"/>
      <family val="2"/>
    </font>
    <font>
      <b/>
      <u/>
      <sz val="11"/>
      <color indexed="8"/>
      <name val="Verdana"/>
      <family val="2"/>
    </font>
    <font>
      <b/>
      <sz val="11"/>
      <color rgb="FFFF0000"/>
      <name val="Verdana"/>
      <family val="2"/>
    </font>
    <font>
      <i/>
      <sz val="11"/>
      <color theme="1"/>
      <name val="Verdana"/>
      <family val="2"/>
    </font>
    <font>
      <i/>
      <sz val="11"/>
      <color indexed="8"/>
      <name val="Verdana"/>
      <family val="2"/>
    </font>
    <font>
      <b/>
      <sz val="8"/>
      <name val="Verdana"/>
      <family val="2"/>
    </font>
    <font>
      <b/>
      <sz val="8"/>
      <name val="Times New Roman"/>
      <family val="2"/>
    </font>
    <font>
      <b/>
      <i/>
      <sz val="11"/>
      <color rgb="FFFF0000"/>
      <name val="Verdana"/>
      <family val="2"/>
    </font>
    <font>
      <sz val="10"/>
      <color theme="4" tint="-0.249977111117893"/>
      <name val="Arial"/>
      <family val="2"/>
    </font>
    <font>
      <sz val="10"/>
      <color theme="0"/>
      <name val="Arial"/>
      <family val="2"/>
    </font>
    <font>
      <sz val="11"/>
      <name val="Verdana"/>
      <family val="2"/>
    </font>
  </fonts>
  <fills count="22">
    <fill>
      <patternFill patternType="none"/>
    </fill>
    <fill>
      <patternFill patternType="gray125"/>
    </fill>
    <fill>
      <patternFill patternType="solid">
        <fgColor indexed="22"/>
        <bgColor indexed="64"/>
      </patternFill>
    </fill>
    <fill>
      <patternFill patternType="mediumGray"/>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D3E0BC"/>
        <bgColor indexed="64"/>
      </patternFill>
    </fill>
    <fill>
      <patternFill patternType="mediumGray">
        <bgColor rgb="FFD3E0BC"/>
      </patternFill>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59999389629810485"/>
        <bgColor indexed="64"/>
      </patternFill>
    </fill>
    <fill>
      <gradientFill degree="90">
        <stop position="0">
          <color theme="0"/>
        </stop>
        <stop position="1">
          <color theme="9" tint="0.59999389629810485"/>
        </stop>
      </gradientFill>
    </fill>
    <fill>
      <gradientFill degree="90">
        <stop position="0">
          <color theme="0"/>
        </stop>
        <stop position="1">
          <color theme="8" tint="0.59999389629810485"/>
        </stop>
      </gradientFill>
    </fill>
    <fill>
      <gradientFill degree="90">
        <stop position="0">
          <color theme="0"/>
        </stop>
        <stop position="1">
          <color theme="7" tint="0.59999389629810485"/>
        </stop>
      </gradientFill>
    </fill>
    <fill>
      <gradientFill degree="90">
        <stop position="0">
          <color theme="0"/>
        </stop>
        <stop position="1">
          <color theme="2" tint="-0.25098422193060094"/>
        </stop>
      </gradientFill>
    </fill>
    <fill>
      <gradientFill degree="90">
        <stop position="0">
          <color theme="0"/>
        </stop>
        <stop position="1">
          <color theme="5" tint="0.59999389629810485"/>
        </stop>
      </gradientFill>
    </fill>
    <fill>
      <gradientFill degree="90">
        <stop position="0">
          <color theme="0"/>
        </stop>
        <stop position="1">
          <color theme="0" tint="-0.25098422193060094"/>
        </stop>
      </gradient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ck">
        <color theme="9" tint="0.39994506668294322"/>
      </bottom>
      <diagonal/>
    </border>
    <border>
      <left/>
      <right/>
      <top/>
      <bottom style="thick">
        <color theme="8" tint="0.39994506668294322"/>
      </bottom>
      <diagonal/>
    </border>
    <border>
      <left/>
      <right/>
      <top/>
      <bottom style="thick">
        <color theme="7" tint="0.39994506668294322"/>
      </bottom>
      <diagonal/>
    </border>
    <border>
      <left/>
      <right/>
      <top/>
      <bottom style="double">
        <color theme="2" tint="-0.499984740745262"/>
      </bottom>
      <diagonal/>
    </border>
    <border>
      <left/>
      <right/>
      <top/>
      <bottom style="thick">
        <color theme="5" tint="0.39994506668294322"/>
      </bottom>
      <diagonal/>
    </border>
    <border>
      <left/>
      <right/>
      <top/>
      <bottom style="thick">
        <color theme="0" tint="-0.34998626667073579"/>
      </bottom>
      <diagonal/>
    </border>
  </borders>
  <cellStyleXfs count="5">
    <xf numFmtId="0" fontId="0" fillId="0" borderId="0"/>
    <xf numFmtId="44" fontId="10" fillId="0" borderId="0" applyFont="0" applyFill="0" applyBorder="0" applyAlignment="0" applyProtection="0"/>
    <xf numFmtId="44" fontId="42" fillId="0" borderId="0" applyFont="0" applyFill="0" applyBorder="0" applyAlignment="0" applyProtection="0"/>
    <xf numFmtId="0" fontId="44" fillId="0" borderId="0"/>
    <xf numFmtId="0" fontId="55" fillId="0" borderId="0" applyAlignment="0">
      <alignment vertical="top" wrapText="1"/>
      <protection locked="0"/>
    </xf>
  </cellStyleXfs>
  <cellXfs count="454">
    <xf numFmtId="0" fontId="0" fillId="0" borderId="0" xfId="0"/>
    <xf numFmtId="0" fontId="0" fillId="0" borderId="0" xfId="0" applyProtection="1">
      <protection hidden="1"/>
    </xf>
    <xf numFmtId="0" fontId="0" fillId="0" borderId="0" xfId="0" applyAlignment="1">
      <alignment horizontal="center"/>
    </xf>
    <xf numFmtId="164" fontId="0" fillId="0" borderId="0" xfId="0" applyNumberFormat="1" applyAlignment="1">
      <alignment horizontal="right"/>
    </xf>
    <xf numFmtId="0" fontId="14" fillId="0" borderId="0" xfId="0" applyFont="1" applyProtection="1">
      <protection hidden="1"/>
    </xf>
    <xf numFmtId="0" fontId="13" fillId="0" borderId="0" xfId="0" applyFont="1" applyProtection="1">
      <protection hidden="1"/>
    </xf>
    <xf numFmtId="14" fontId="15" fillId="0" borderId="0" xfId="0" applyNumberFormat="1" applyFont="1" applyProtection="1">
      <protection hidden="1"/>
    </xf>
    <xf numFmtId="0" fontId="13" fillId="0" borderId="0" xfId="0" applyFont="1" applyFill="1" applyAlignment="1" applyProtection="1">
      <alignment wrapText="1"/>
      <protection hidden="1"/>
    </xf>
    <xf numFmtId="0" fontId="12" fillId="0" borderId="0" xfId="0" applyFont="1" applyProtection="1">
      <protection hidden="1"/>
    </xf>
    <xf numFmtId="0" fontId="13" fillId="0" borderId="2" xfId="0" applyFont="1" applyBorder="1" applyAlignment="1" applyProtection="1">
      <alignment horizontal="left"/>
      <protection hidden="1"/>
    </xf>
    <xf numFmtId="0" fontId="13" fillId="0" borderId="3" xfId="0" applyFont="1" applyBorder="1" applyAlignment="1" applyProtection="1">
      <alignment horizontal="center"/>
      <protection hidden="1"/>
    </xf>
    <xf numFmtId="0" fontId="16" fillId="0" borderId="1" xfId="0" applyFont="1" applyBorder="1" applyAlignment="1" applyProtection="1">
      <alignment horizontal="center"/>
      <protection hidden="1"/>
    </xf>
    <xf numFmtId="164" fontId="13" fillId="0" borderId="0" xfId="0" applyNumberFormat="1" applyFont="1" applyBorder="1" applyAlignment="1" applyProtection="1">
      <alignment horizontal="center"/>
      <protection hidden="1"/>
    </xf>
    <xf numFmtId="0" fontId="13" fillId="0" borderId="0" xfId="0" applyFont="1" applyBorder="1" applyAlignment="1" applyProtection="1">
      <alignment horizontal="center"/>
      <protection hidden="1"/>
    </xf>
    <xf numFmtId="0" fontId="0" fillId="0" borderId="4" xfId="0" applyBorder="1" applyProtection="1">
      <protection hidden="1"/>
    </xf>
    <xf numFmtId="0" fontId="0" fillId="0" borderId="4" xfId="0" applyFont="1" applyBorder="1" applyProtection="1">
      <protection hidden="1"/>
    </xf>
    <xf numFmtId="1" fontId="2" fillId="0" borderId="0" xfId="0" applyNumberFormat="1" applyFont="1" applyFill="1" applyBorder="1" applyProtection="1">
      <protection hidden="1"/>
    </xf>
    <xf numFmtId="0" fontId="13" fillId="0" borderId="0" xfId="0" applyFont="1" applyFill="1" applyProtection="1">
      <protection hidden="1"/>
    </xf>
    <xf numFmtId="0" fontId="0" fillId="0" borderId="0" xfId="0" applyFill="1" applyProtection="1">
      <protection hidden="1"/>
    </xf>
    <xf numFmtId="165" fontId="17" fillId="2" borderId="1" xfId="0" applyNumberFormat="1" applyFont="1" applyFill="1" applyBorder="1" applyProtection="1">
      <protection hidden="1"/>
    </xf>
    <xf numFmtId="165" fontId="2" fillId="0" borderId="1" xfId="0" applyNumberFormat="1" applyFont="1" applyBorder="1" applyProtection="1">
      <protection hidden="1"/>
    </xf>
    <xf numFmtId="0" fontId="16" fillId="0" borderId="7" xfId="0" applyFont="1" applyBorder="1" applyAlignment="1" applyProtection="1">
      <alignment horizontal="center" vertical="center" wrapText="1"/>
      <protection hidden="1"/>
    </xf>
    <xf numFmtId="165" fontId="2" fillId="0" borderId="0" xfId="0" applyNumberFormat="1" applyFont="1" applyFill="1" applyBorder="1" applyProtection="1">
      <protection hidden="1"/>
    </xf>
    <xf numFmtId="0" fontId="13" fillId="0" borderId="0" xfId="0" applyFont="1" applyAlignment="1" applyProtection="1">
      <alignment horizontal="center" vertical="center"/>
      <protection hidden="1"/>
    </xf>
    <xf numFmtId="165" fontId="3" fillId="0" borderId="0" xfId="0" applyNumberFormat="1" applyFont="1" applyAlignment="1" applyProtection="1">
      <alignment vertical="center" wrapText="1"/>
      <protection hidden="1"/>
    </xf>
    <xf numFmtId="0" fontId="16" fillId="0" borderId="0" xfId="0" applyFont="1" applyAlignment="1" applyProtection="1">
      <alignment horizontal="center" vertical="center"/>
      <protection hidden="1"/>
    </xf>
    <xf numFmtId="0" fontId="14" fillId="0" borderId="1" xfId="0" applyFont="1" applyBorder="1" applyProtection="1">
      <protection hidden="1"/>
    </xf>
    <xf numFmtId="0" fontId="16" fillId="0" borderId="1" xfId="0" applyFont="1" applyBorder="1" applyAlignment="1" applyProtection="1">
      <alignment horizontal="center" vertical="center" wrapText="1"/>
      <protection hidden="1"/>
    </xf>
    <xf numFmtId="0" fontId="16" fillId="0" borderId="5" xfId="0" applyFont="1" applyBorder="1" applyAlignment="1" applyProtection="1">
      <alignment horizontal="center" vertical="center"/>
      <protection hidden="1"/>
    </xf>
    <xf numFmtId="0" fontId="16" fillId="0" borderId="5" xfId="0" applyFont="1" applyBorder="1" applyAlignment="1" applyProtection="1">
      <alignment horizontal="center" vertical="center" wrapText="1"/>
      <protection hidden="1"/>
    </xf>
    <xf numFmtId="0" fontId="0" fillId="0" borderId="0" xfId="0" applyBorder="1" applyProtection="1">
      <protection hidden="1"/>
    </xf>
    <xf numFmtId="0" fontId="18" fillId="0" borderId="0" xfId="0" applyFont="1" applyProtection="1">
      <protection hidden="1"/>
    </xf>
    <xf numFmtId="0" fontId="3" fillId="0" borderId="0" xfId="0" applyFont="1" applyProtection="1">
      <protection hidden="1"/>
    </xf>
    <xf numFmtId="14" fontId="3" fillId="0" borderId="0" xfId="0" applyNumberFormat="1" applyFont="1" applyFill="1" applyBorder="1" applyProtection="1">
      <protection hidden="1"/>
    </xf>
    <xf numFmtId="2" fontId="2" fillId="0" borderId="0" xfId="0" applyNumberFormat="1" applyFont="1" applyBorder="1" applyProtection="1">
      <protection hidden="1"/>
    </xf>
    <xf numFmtId="0" fontId="19" fillId="0" borderId="0" xfId="0" applyFont="1" applyProtection="1">
      <protection hidden="1"/>
    </xf>
    <xf numFmtId="2" fontId="2" fillId="0" borderId="0" xfId="0" applyNumberFormat="1" applyFont="1" applyBorder="1" applyAlignment="1" applyProtection="1">
      <alignment horizontal="right"/>
      <protection hidden="1"/>
    </xf>
    <xf numFmtId="0" fontId="0" fillId="0" borderId="0" xfId="0" applyAlignment="1" applyProtection="1">
      <alignment horizontal="center"/>
      <protection hidden="1"/>
    </xf>
    <xf numFmtId="0" fontId="21" fillId="0" borderId="0" xfId="0" applyFont="1"/>
    <xf numFmtId="0" fontId="16" fillId="0" borderId="5" xfId="0" applyFont="1" applyFill="1" applyBorder="1" applyAlignment="1" applyProtection="1">
      <alignment horizontal="center" vertical="center" wrapText="1"/>
      <protection hidden="1"/>
    </xf>
    <xf numFmtId="0" fontId="16" fillId="0" borderId="5" xfId="0" applyNumberFormat="1" applyFont="1" applyFill="1" applyBorder="1" applyAlignment="1" applyProtection="1">
      <alignment horizontal="center" vertical="center" wrapText="1"/>
      <protection hidden="1"/>
    </xf>
    <xf numFmtId="164" fontId="13" fillId="0" borderId="6" xfId="0" applyNumberFormat="1" applyFont="1" applyBorder="1" applyAlignment="1" applyProtection="1">
      <alignment horizontal="center"/>
      <protection hidden="1"/>
    </xf>
    <xf numFmtId="165" fontId="17" fillId="2" borderId="6" xfId="0" applyNumberFormat="1" applyFont="1" applyFill="1" applyBorder="1" applyProtection="1">
      <protection hidden="1"/>
    </xf>
    <xf numFmtId="0" fontId="17" fillId="2" borderId="5" xfId="0" applyFont="1" applyFill="1" applyBorder="1" applyProtection="1">
      <protection hidden="1"/>
    </xf>
    <xf numFmtId="1" fontId="2" fillId="0" borderId="3" xfId="0" applyNumberFormat="1" applyFont="1" applyFill="1" applyBorder="1" applyAlignment="1" applyProtection="1">
      <alignment horizontal="center"/>
      <protection locked="0" hidden="1"/>
    </xf>
    <xf numFmtId="1" fontId="2" fillId="0" borderId="0" xfId="0" applyNumberFormat="1" applyFont="1" applyFill="1" applyBorder="1" applyAlignment="1" applyProtection="1">
      <alignment horizontal="center"/>
      <protection locked="0" hidden="1"/>
    </xf>
    <xf numFmtId="0" fontId="0" fillId="0" borderId="0" xfId="0" applyBorder="1" applyAlignment="1" applyProtection="1">
      <protection hidden="1"/>
    </xf>
    <xf numFmtId="0" fontId="2" fillId="2" borderId="1" xfId="0" applyFont="1" applyFill="1" applyBorder="1" applyProtection="1">
      <protection hidden="1"/>
    </xf>
    <xf numFmtId="0" fontId="16" fillId="0" borderId="1" xfId="0" applyFont="1" applyFill="1" applyBorder="1" applyAlignment="1" applyProtection="1">
      <alignment horizontal="center" vertical="center" wrapText="1"/>
      <protection hidden="1"/>
    </xf>
    <xf numFmtId="0" fontId="8" fillId="0" borderId="0" xfId="0" applyFont="1"/>
    <xf numFmtId="0" fontId="8" fillId="0" borderId="0" xfId="0" applyFont="1" applyAlignment="1">
      <alignment horizontal="center"/>
    </xf>
    <xf numFmtId="49" fontId="4" fillId="2" borderId="1" xfId="0" applyNumberFormat="1" applyFont="1" applyFill="1" applyBorder="1" applyAlignment="1" applyProtection="1">
      <alignment horizontal="left"/>
      <protection hidden="1"/>
    </xf>
    <xf numFmtId="0" fontId="13" fillId="0" borderId="0" xfId="0" applyFont="1" applyAlignment="1" applyProtection="1">
      <alignment horizontal="center"/>
      <protection hidden="1"/>
    </xf>
    <xf numFmtId="0" fontId="0" fillId="0" borderId="0" xfId="0" applyAlignment="1" applyProtection="1">
      <alignment vertical="top"/>
      <protection hidden="1"/>
    </xf>
    <xf numFmtId="0" fontId="24" fillId="0" borderId="0" xfId="0" applyFont="1" applyProtection="1">
      <protection hidden="1"/>
    </xf>
    <xf numFmtId="0" fontId="24" fillId="0" borderId="0" xfId="0" applyFont="1" applyAlignment="1" applyProtection="1">
      <alignment vertical="top"/>
      <protection hidden="1"/>
    </xf>
    <xf numFmtId="0" fontId="5" fillId="0" borderId="0" xfId="0" applyFont="1" applyProtection="1">
      <protection hidden="1"/>
    </xf>
    <xf numFmtId="0" fontId="5" fillId="0" borderId="0" xfId="0" applyFont="1" applyAlignment="1" applyProtection="1">
      <alignment vertical="top"/>
      <protection hidden="1"/>
    </xf>
    <xf numFmtId="37" fontId="2" fillId="2" borderId="3" xfId="1" applyNumberFormat="1" applyFont="1" applyFill="1" applyBorder="1" applyProtection="1">
      <protection hidden="1"/>
    </xf>
    <xf numFmtId="166" fontId="2" fillId="0" borderId="0" xfId="0" applyNumberFormat="1" applyFont="1" applyBorder="1" applyAlignment="1" applyProtection="1">
      <alignment horizontal="right"/>
      <protection hidden="1"/>
    </xf>
    <xf numFmtId="1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right" vertical="center"/>
    </xf>
    <xf numFmtId="14" fontId="0" fillId="0" borderId="0" xfId="0" applyNumberFormat="1"/>
    <xf numFmtId="8" fontId="0" fillId="0" borderId="0" xfId="0" applyNumberFormat="1"/>
    <xf numFmtId="1" fontId="0" fillId="0" borderId="0" xfId="0" applyNumberFormat="1"/>
    <xf numFmtId="165" fontId="0" fillId="0" borderId="0" xfId="0" applyNumberFormat="1"/>
    <xf numFmtId="2" fontId="0" fillId="0" borderId="0" xfId="0" applyNumberFormat="1"/>
    <xf numFmtId="0" fontId="0" fillId="0" borderId="0" xfId="0" applyAlignment="1">
      <alignment wrapText="1"/>
    </xf>
    <xf numFmtId="0" fontId="0" fillId="4" borderId="0" xfId="0" applyFill="1" applyAlignment="1">
      <alignment horizontal="center" wrapText="1"/>
    </xf>
    <xf numFmtId="168" fontId="11" fillId="0" borderId="0" xfId="0" applyNumberFormat="1" applyFont="1" applyProtection="1">
      <protection hidden="1"/>
    </xf>
    <xf numFmtId="168" fontId="11" fillId="0" borderId="0" xfId="0" applyNumberFormat="1" applyFont="1" applyAlignment="1" applyProtection="1">
      <alignment horizontal="center"/>
      <protection hidden="1"/>
    </xf>
    <xf numFmtId="168" fontId="23" fillId="0" borderId="0" xfId="0" applyNumberFormat="1" applyFont="1" applyFill="1" applyBorder="1" applyAlignment="1" applyProtection="1">
      <alignment horizontal="center" vertical="center"/>
      <protection hidden="1"/>
    </xf>
    <xf numFmtId="168" fontId="23" fillId="0" borderId="4" xfId="0" applyNumberFormat="1" applyFont="1" applyFill="1" applyBorder="1" applyAlignment="1" applyProtection="1">
      <alignment horizontal="right"/>
      <protection hidden="1"/>
    </xf>
    <xf numFmtId="168" fontId="20" fillId="0" borderId="0" xfId="0" applyNumberFormat="1" applyFont="1" applyProtection="1">
      <protection hidden="1"/>
    </xf>
    <xf numFmtId="168" fontId="20" fillId="0" borderId="0" xfId="0" applyNumberFormat="1" applyFont="1" applyFill="1" applyAlignment="1" applyProtection="1">
      <alignment horizontal="left"/>
      <protection hidden="1"/>
    </xf>
    <xf numFmtId="168" fontId="20" fillId="0" borderId="0" xfId="0" applyNumberFormat="1" applyFont="1" applyFill="1" applyAlignment="1" applyProtection="1">
      <alignment horizontal="center"/>
      <protection hidden="1"/>
    </xf>
    <xf numFmtId="168" fontId="20" fillId="0" borderId="0" xfId="0" applyNumberFormat="1" applyFont="1" applyFill="1" applyBorder="1" applyAlignment="1" applyProtection="1">
      <alignment vertical="center"/>
      <protection hidden="1"/>
    </xf>
    <xf numFmtId="168" fontId="20" fillId="0" borderId="4" xfId="0" applyNumberFormat="1" applyFont="1" applyFill="1" applyBorder="1" applyAlignment="1" applyProtection="1">
      <alignment horizontal="right"/>
      <protection hidden="1"/>
    </xf>
    <xf numFmtId="168" fontId="20" fillId="0" borderId="4" xfId="0" applyNumberFormat="1" applyFont="1" applyFill="1" applyBorder="1" applyProtection="1">
      <protection hidden="1"/>
    </xf>
    <xf numFmtId="168" fontId="20" fillId="0" borderId="0" xfId="0" applyNumberFormat="1" applyFont="1" applyFill="1" applyBorder="1" applyAlignment="1" applyProtection="1">
      <alignment horizontal="left" vertical="center"/>
      <protection hidden="1"/>
    </xf>
    <xf numFmtId="0" fontId="0" fillId="0" borderId="1" xfId="0" applyBorder="1"/>
    <xf numFmtId="0" fontId="0" fillId="0" borderId="1" xfId="0" applyFill="1" applyBorder="1"/>
    <xf numFmtId="0" fontId="9" fillId="0" borderId="1" xfId="0" applyFont="1" applyBorder="1" applyAlignment="1" applyProtection="1">
      <alignment horizontal="center"/>
      <protection hidden="1"/>
    </xf>
    <xf numFmtId="0" fontId="16" fillId="5" borderId="1" xfId="0" applyFont="1" applyFill="1" applyBorder="1" applyAlignment="1" applyProtection="1">
      <alignment horizontal="center"/>
      <protection hidden="1"/>
    </xf>
    <xf numFmtId="0" fontId="25" fillId="0" borderId="0" xfId="0" applyFont="1" applyAlignment="1" applyProtection="1">
      <protection hidden="1"/>
    </xf>
    <xf numFmtId="0" fontId="43" fillId="0" borderId="0" xfId="0" applyFont="1" applyProtection="1">
      <protection hidden="1"/>
    </xf>
    <xf numFmtId="0" fontId="5" fillId="6" borderId="0" xfId="0" applyFont="1" applyFill="1" applyProtection="1">
      <protection hidden="1"/>
    </xf>
    <xf numFmtId="0" fontId="22" fillId="0" borderId="0" xfId="0" applyFont="1" applyProtection="1">
      <protection locked="0" hidden="1"/>
    </xf>
    <xf numFmtId="0" fontId="22" fillId="0" borderId="0" xfId="0" applyFont="1" applyFill="1" applyProtection="1">
      <protection locked="0" hidden="1"/>
    </xf>
    <xf numFmtId="0" fontId="45" fillId="0" borderId="0" xfId="0" applyFont="1"/>
    <xf numFmtId="0" fontId="45" fillId="0" borderId="0" xfId="0" applyFont="1" applyAlignment="1">
      <alignment vertical="center"/>
    </xf>
    <xf numFmtId="0" fontId="49" fillId="6" borderId="0" xfId="0" applyFont="1" applyFill="1" applyBorder="1" applyAlignment="1">
      <alignment horizontal="center" vertical="top" wrapText="1"/>
    </xf>
    <xf numFmtId="0" fontId="45" fillId="0" borderId="0" xfId="0" applyFont="1" applyAlignment="1">
      <alignment horizontal="center"/>
    </xf>
    <xf numFmtId="0" fontId="45" fillId="0" borderId="0" xfId="0" applyFont="1" applyProtection="1">
      <protection hidden="1"/>
    </xf>
    <xf numFmtId="0" fontId="29" fillId="0" borderId="0" xfId="0" applyFont="1" applyAlignment="1" applyProtection="1">
      <protection hidden="1"/>
    </xf>
    <xf numFmtId="0" fontId="30" fillId="0" borderId="0" xfId="0" applyFont="1" applyProtection="1">
      <protection hidden="1"/>
    </xf>
    <xf numFmtId="0" fontId="31" fillId="0" borderId="0" xfId="0" applyFont="1" applyProtection="1">
      <protection hidden="1"/>
    </xf>
    <xf numFmtId="0" fontId="31" fillId="0" borderId="0" xfId="0" applyFont="1" applyAlignment="1" applyProtection="1">
      <alignment horizontal="right"/>
      <protection hidden="1"/>
    </xf>
    <xf numFmtId="169" fontId="31" fillId="7" borderId="1" xfId="0" applyNumberFormat="1" applyFont="1" applyFill="1" applyBorder="1" applyAlignment="1" applyProtection="1">
      <alignment horizontal="center"/>
      <protection locked="0"/>
    </xf>
    <xf numFmtId="14" fontId="31" fillId="0" borderId="0" xfId="0" applyNumberFormat="1" applyFont="1" applyProtection="1">
      <protection hidden="1"/>
    </xf>
    <xf numFmtId="0" fontId="32" fillId="0" borderId="1" xfId="0" applyFont="1" applyBorder="1" applyAlignment="1" applyProtection="1">
      <alignment horizontal="center"/>
      <protection hidden="1"/>
    </xf>
    <xf numFmtId="0" fontId="31" fillId="0" borderId="0" xfId="0" applyFont="1" applyFill="1" applyBorder="1" applyProtection="1">
      <protection hidden="1"/>
    </xf>
    <xf numFmtId="0" fontId="32" fillId="0" borderId="0" xfId="0" applyFont="1" applyBorder="1" applyAlignment="1" applyProtection="1">
      <alignment horizontal="center"/>
      <protection hidden="1"/>
    </xf>
    <xf numFmtId="0" fontId="31" fillId="0" borderId="0" xfId="0" applyFont="1" applyFill="1" applyBorder="1" applyAlignment="1" applyProtection="1">
      <alignment horizontal="right"/>
      <protection hidden="1"/>
    </xf>
    <xf numFmtId="0" fontId="31" fillId="0" borderId="0" xfId="0" applyFont="1" applyFill="1" applyAlignment="1" applyProtection="1">
      <alignment horizontal="right"/>
      <protection hidden="1"/>
    </xf>
    <xf numFmtId="0" fontId="32" fillId="0" borderId="0" xfId="0" applyFont="1" applyFill="1" applyBorder="1" applyAlignment="1" applyProtection="1">
      <alignment horizontal="center"/>
      <protection hidden="1"/>
    </xf>
    <xf numFmtId="0" fontId="50" fillId="0" borderId="0" xfId="0" applyFont="1" applyAlignment="1">
      <alignment vertical="center"/>
    </xf>
    <xf numFmtId="0" fontId="50" fillId="0" borderId="0" xfId="0" applyFont="1"/>
    <xf numFmtId="0" fontId="33" fillId="0" borderId="1" xfId="0" applyFont="1" applyFill="1" applyBorder="1" applyAlignment="1" applyProtection="1">
      <alignment horizontal="center" wrapText="1"/>
      <protection hidden="1"/>
    </xf>
    <xf numFmtId="0" fontId="34" fillId="0" borderId="1" xfId="0" applyFont="1" applyFill="1" applyBorder="1" applyAlignment="1" applyProtection="1">
      <alignment horizontal="center" wrapText="1"/>
      <protection hidden="1"/>
    </xf>
    <xf numFmtId="0" fontId="35" fillId="0" borderId="0" xfId="0" applyFont="1" applyProtection="1">
      <protection hidden="1"/>
    </xf>
    <xf numFmtId="0" fontId="32" fillId="0" borderId="6" xfId="0" applyFont="1" applyBorder="1" applyAlignment="1" applyProtection="1">
      <alignment horizontal="center" wrapText="1"/>
      <protection hidden="1"/>
    </xf>
    <xf numFmtId="1" fontId="32" fillId="0" borderId="1" xfId="0" applyNumberFormat="1" applyFont="1" applyFill="1" applyBorder="1" applyAlignment="1" applyProtection="1">
      <alignment horizontal="center" wrapText="1"/>
      <protection hidden="1"/>
    </xf>
    <xf numFmtId="165" fontId="32" fillId="0" borderId="6" xfId="0" applyNumberFormat="1" applyFont="1" applyFill="1" applyBorder="1" applyAlignment="1" applyProtection="1">
      <alignment horizontal="right" wrapText="1"/>
      <protection hidden="1"/>
    </xf>
    <xf numFmtId="0" fontId="45" fillId="0" borderId="1" xfId="0" applyFont="1" applyBorder="1"/>
    <xf numFmtId="0" fontId="32" fillId="0" borderId="1" xfId="0" applyFont="1" applyBorder="1" applyAlignment="1" applyProtection="1">
      <alignment horizontal="center" wrapText="1"/>
      <protection hidden="1"/>
    </xf>
    <xf numFmtId="0" fontId="30" fillId="0" borderId="0" xfId="0" applyFont="1"/>
    <xf numFmtId="0" fontId="36" fillId="0" borderId="0" xfId="0" applyFont="1" applyAlignment="1" applyProtection="1">
      <alignment horizontal="right"/>
      <protection hidden="1"/>
    </xf>
    <xf numFmtId="165" fontId="31" fillId="0" borderId="1" xfId="0" applyNumberFormat="1" applyFont="1" applyBorder="1" applyAlignment="1" applyProtection="1">
      <alignment horizontal="right"/>
      <protection hidden="1"/>
    </xf>
    <xf numFmtId="0" fontId="51" fillId="0" borderId="0" xfId="0" applyFont="1" applyProtection="1">
      <protection hidden="1"/>
    </xf>
    <xf numFmtId="0" fontId="51" fillId="0" borderId="0" xfId="0" applyFont="1"/>
    <xf numFmtId="0" fontId="37" fillId="0" borderId="0" xfId="0" applyFont="1" applyBorder="1" applyAlignment="1" applyProtection="1">
      <alignment vertical="top"/>
      <protection hidden="1"/>
    </xf>
    <xf numFmtId="0" fontId="45" fillId="0" borderId="0" xfId="0" applyFont="1" applyBorder="1" applyProtection="1">
      <protection hidden="1"/>
    </xf>
    <xf numFmtId="0" fontId="32" fillId="7" borderId="1" xfId="0" applyFont="1" applyFill="1" applyBorder="1" applyAlignment="1" applyProtection="1">
      <alignment horizontal="center"/>
      <protection locked="0"/>
    </xf>
    <xf numFmtId="0" fontId="32" fillId="7" borderId="1" xfId="0" applyFont="1" applyFill="1" applyBorder="1" applyAlignment="1" applyProtection="1">
      <alignment horizontal="left" wrapText="1"/>
      <protection locked="0"/>
    </xf>
    <xf numFmtId="14" fontId="32" fillId="7" borderId="6" xfId="0" applyNumberFormat="1" applyFont="1" applyFill="1" applyBorder="1" applyAlignment="1" applyProtection="1">
      <alignment horizontal="center" wrapText="1"/>
      <protection locked="0"/>
    </xf>
    <xf numFmtId="14" fontId="32" fillId="7" borderId="1" xfId="0" applyNumberFormat="1" applyFont="1" applyFill="1" applyBorder="1" applyAlignment="1" applyProtection="1">
      <alignment horizontal="center" wrapText="1"/>
      <protection locked="0"/>
    </xf>
    <xf numFmtId="49" fontId="52" fillId="0" borderId="0" xfId="0" applyNumberFormat="1" applyFont="1" applyBorder="1" applyAlignment="1">
      <alignment horizontal="right" vertical="top" wrapText="1"/>
    </xf>
    <xf numFmtId="0" fontId="16" fillId="0" borderId="5" xfId="0" applyFont="1" applyBorder="1" applyAlignment="1" applyProtection="1">
      <alignment horizontal="center"/>
      <protection hidden="1"/>
    </xf>
    <xf numFmtId="37" fontId="2" fillId="2" borderId="3" xfId="1" applyNumberFormat="1" applyFont="1" applyFill="1" applyBorder="1" applyAlignment="1" applyProtection="1">
      <alignment horizontal="center"/>
      <protection hidden="1"/>
    </xf>
    <xf numFmtId="165" fontId="2" fillId="0" borderId="3" xfId="1" applyNumberFormat="1" applyFont="1" applyFill="1" applyBorder="1" applyProtection="1">
      <protection hidden="1"/>
    </xf>
    <xf numFmtId="1" fontId="2" fillId="7" borderId="16" xfId="0" applyNumberFormat="1" applyFont="1" applyFill="1" applyBorder="1" applyAlignment="1" applyProtection="1">
      <alignment vertical="top" wrapText="1"/>
      <protection locked="0"/>
    </xf>
    <xf numFmtId="0" fontId="2" fillId="7" borderId="17" xfId="0" applyFont="1" applyFill="1" applyBorder="1" applyAlignment="1" applyProtection="1">
      <alignment vertical="top" wrapText="1"/>
      <protection locked="0"/>
    </xf>
    <xf numFmtId="165" fontId="2" fillId="7" borderId="18" xfId="0" applyNumberFormat="1" applyFont="1" applyFill="1" applyBorder="1" applyAlignment="1" applyProtection="1">
      <alignment vertical="top" wrapText="1"/>
      <protection locked="0"/>
    </xf>
    <xf numFmtId="0" fontId="13" fillId="7" borderId="8" xfId="0" applyFont="1" applyFill="1" applyBorder="1" applyAlignment="1" applyProtection="1">
      <alignment horizontal="center"/>
      <protection locked="0"/>
    </xf>
    <xf numFmtId="1" fontId="2" fillId="5" borderId="2" xfId="0" applyNumberFormat="1" applyFont="1" applyFill="1" applyBorder="1" applyAlignment="1" applyProtection="1">
      <alignment vertical="top" wrapText="1"/>
      <protection locked="0"/>
    </xf>
    <xf numFmtId="165" fontId="2" fillId="5" borderId="2" xfId="0" applyNumberFormat="1" applyFont="1" applyFill="1" applyBorder="1" applyAlignment="1" applyProtection="1">
      <alignment vertical="top" wrapText="1"/>
      <protection locked="0"/>
    </xf>
    <xf numFmtId="0" fontId="14" fillId="0" borderId="9" xfId="0" applyFont="1" applyFill="1" applyBorder="1" applyAlignment="1">
      <alignment horizontal="left"/>
    </xf>
    <xf numFmtId="165" fontId="17" fillId="2" borderId="3" xfId="0" applyNumberFormat="1" applyFont="1" applyFill="1" applyBorder="1" applyProtection="1">
      <protection hidden="1"/>
    </xf>
    <xf numFmtId="0" fontId="16" fillId="0" borderId="5" xfId="0" applyFont="1" applyFill="1" applyBorder="1" applyAlignment="1" applyProtection="1">
      <alignment horizontal="center" vertical="center"/>
      <protection hidden="1"/>
    </xf>
    <xf numFmtId="14" fontId="14" fillId="7" borderId="18" xfId="0" applyNumberFormat="1" applyFont="1" applyFill="1" applyBorder="1" applyAlignment="1" applyProtection="1">
      <alignment horizontal="center"/>
      <protection locked="0"/>
    </xf>
    <xf numFmtId="0" fontId="2" fillId="0" borderId="23" xfId="0" applyFont="1" applyFill="1" applyBorder="1" applyProtection="1">
      <protection hidden="1"/>
    </xf>
    <xf numFmtId="14" fontId="14" fillId="7" borderId="8" xfId="0" applyNumberFormat="1" applyFont="1" applyFill="1" applyBorder="1" applyAlignment="1" applyProtection="1">
      <alignment horizontal="center" vertical="center"/>
      <protection locked="0"/>
    </xf>
    <xf numFmtId="0" fontId="4" fillId="0" borderId="2" xfId="0" applyFont="1" applyBorder="1" applyProtection="1">
      <protection hidden="1"/>
    </xf>
    <xf numFmtId="14" fontId="14" fillId="0" borderId="2" xfId="0" applyNumberFormat="1" applyFont="1" applyFill="1" applyBorder="1" applyProtection="1">
      <protection hidden="1"/>
    </xf>
    <xf numFmtId="14" fontId="4" fillId="0" borderId="0" xfId="0" applyNumberFormat="1" applyFont="1" applyFill="1" applyBorder="1" applyAlignment="1" applyProtection="1">
      <alignment horizontal="center" vertical="center" wrapText="1"/>
      <protection hidden="1"/>
    </xf>
    <xf numFmtId="0" fontId="45" fillId="0" borderId="26" xfId="0" applyFont="1" applyBorder="1" applyProtection="1">
      <protection hidden="1"/>
    </xf>
    <xf numFmtId="0" fontId="45" fillId="0" borderId="26" xfId="0" applyFont="1" applyBorder="1"/>
    <xf numFmtId="0" fontId="53" fillId="0" borderId="0" xfId="0" applyFont="1" applyProtection="1">
      <protection locked="0" hidden="1"/>
    </xf>
    <xf numFmtId="168" fontId="2" fillId="0" borderId="0" xfId="0" applyNumberFormat="1" applyFont="1" applyFill="1" applyBorder="1" applyAlignment="1" applyProtection="1">
      <alignment vertical="center"/>
      <protection hidden="1"/>
    </xf>
    <xf numFmtId="0" fontId="9" fillId="7" borderId="16" xfId="0" applyFont="1" applyFill="1" applyBorder="1" applyAlignment="1" applyProtection="1">
      <alignment horizontal="center"/>
      <protection locked="0"/>
    </xf>
    <xf numFmtId="164" fontId="9" fillId="7" borderId="18" xfId="0" applyNumberFormat="1" applyFont="1" applyFill="1" applyBorder="1" applyAlignment="1" applyProtection="1">
      <alignment horizontal="center"/>
      <protection locked="0"/>
    </xf>
    <xf numFmtId="164" fontId="9" fillId="7" borderId="24" xfId="0" applyNumberFormat="1" applyFont="1" applyFill="1" applyBorder="1" applyProtection="1">
      <protection locked="0"/>
    </xf>
    <xf numFmtId="168" fontId="3" fillId="0" borderId="0" xfId="0" applyNumberFormat="1" applyFont="1" applyBorder="1" applyAlignment="1" applyProtection="1">
      <alignment horizontal="right" vertical="center" wrapText="1"/>
      <protection hidden="1"/>
    </xf>
    <xf numFmtId="0" fontId="0" fillId="0" borderId="0" xfId="0" applyAlignment="1" applyProtection="1">
      <alignment wrapText="1"/>
      <protection locked="0"/>
    </xf>
    <xf numFmtId="0" fontId="56" fillId="0" borderId="0" xfId="4" applyFont="1" applyBorder="1" applyAlignment="1" applyProtection="1"/>
    <xf numFmtId="0" fontId="56" fillId="0" borderId="0" xfId="4" applyFont="1" applyBorder="1" applyAlignment="1" applyProtection="1">
      <alignment vertical="center"/>
    </xf>
    <xf numFmtId="0" fontId="55" fillId="0" borderId="0" xfId="4" applyFont="1" applyBorder="1" applyAlignment="1" applyProtection="1">
      <alignment vertical="center"/>
    </xf>
    <xf numFmtId="0" fontId="55" fillId="0" borderId="0" xfId="4" applyFont="1" applyBorder="1" applyAlignment="1" applyProtection="1"/>
    <xf numFmtId="0" fontId="0" fillId="8" borderId="22" xfId="0" applyFill="1" applyBorder="1" applyAlignment="1" applyProtection="1">
      <alignment horizontal="center"/>
      <protection hidden="1"/>
    </xf>
    <xf numFmtId="0" fontId="55" fillId="0" borderId="1" xfId="4" applyFont="1" applyBorder="1" applyAlignment="1" applyProtection="1">
      <alignment vertical="top"/>
    </xf>
    <xf numFmtId="14" fontId="55" fillId="0" borderId="1" xfId="4" applyNumberFormat="1" applyFont="1" applyBorder="1" applyAlignment="1" applyProtection="1">
      <alignment horizontal="center" vertical="top"/>
    </xf>
    <xf numFmtId="0" fontId="55" fillId="0" borderId="1" xfId="4" applyFont="1" applyBorder="1" applyAlignment="1" applyProtection="1">
      <alignment horizontal="center" vertical="top"/>
    </xf>
    <xf numFmtId="14" fontId="55" fillId="0" borderId="1" xfId="4" applyNumberFormat="1" applyFont="1" applyBorder="1" applyAlignment="1" applyProtection="1">
      <alignment vertical="top"/>
    </xf>
    <xf numFmtId="0" fontId="0" fillId="0" borderId="0" xfId="0" applyAlignment="1">
      <alignment vertical="top"/>
    </xf>
    <xf numFmtId="164" fontId="9" fillId="7" borderId="10" xfId="0" applyNumberFormat="1" applyFont="1" applyFill="1" applyBorder="1" applyProtection="1">
      <protection locked="0"/>
    </xf>
    <xf numFmtId="14" fontId="9" fillId="7" borderId="11" xfId="0" applyNumberFormat="1" applyFont="1" applyFill="1" applyBorder="1" applyProtection="1">
      <protection locked="0"/>
    </xf>
    <xf numFmtId="14" fontId="9" fillId="7" borderId="12" xfId="0" applyNumberFormat="1" applyFont="1" applyFill="1" applyBorder="1" applyProtection="1">
      <protection locked="0"/>
    </xf>
    <xf numFmtId="14" fontId="9" fillId="7" borderId="1" xfId="0" applyNumberFormat="1" applyFont="1" applyFill="1" applyBorder="1" applyProtection="1">
      <protection locked="0"/>
    </xf>
    <xf numFmtId="14" fontId="9" fillId="7" borderId="13" xfId="0" applyNumberFormat="1" applyFont="1" applyFill="1" applyBorder="1" applyAlignment="1" applyProtection="1">
      <alignment horizontal="right"/>
      <protection locked="0"/>
    </xf>
    <xf numFmtId="14" fontId="9" fillId="7" borderId="13" xfId="0" applyNumberFormat="1" applyFont="1" applyFill="1" applyBorder="1" applyProtection="1">
      <protection locked="0"/>
    </xf>
    <xf numFmtId="0" fontId="2" fillId="7" borderId="10" xfId="1" applyNumberFormat="1" applyFont="1" applyFill="1" applyBorder="1" applyAlignment="1" applyProtection="1">
      <alignment horizontal="center"/>
      <protection locked="0"/>
    </xf>
    <xf numFmtId="0" fontId="9" fillId="7" borderId="11" xfId="0" applyNumberFormat="1" applyFont="1" applyFill="1" applyBorder="1" applyAlignment="1" applyProtection="1">
      <alignment horizontal="center"/>
      <protection locked="0"/>
    </xf>
    <xf numFmtId="165" fontId="2" fillId="7" borderId="14" xfId="1" applyNumberFormat="1" applyFont="1" applyFill="1" applyBorder="1" applyAlignment="1" applyProtection="1">
      <alignment horizontal="center"/>
      <protection locked="0"/>
    </xf>
    <xf numFmtId="165" fontId="9" fillId="7" borderId="15" xfId="0" applyNumberFormat="1" applyFont="1" applyFill="1" applyBorder="1" applyAlignment="1" applyProtection="1">
      <alignment horizontal="center"/>
      <protection locked="0"/>
    </xf>
    <xf numFmtId="0" fontId="2" fillId="7" borderId="41" xfId="1" applyNumberFormat="1" applyFont="1" applyFill="1" applyBorder="1" applyAlignment="1" applyProtection="1">
      <alignment horizontal="center"/>
      <protection locked="0"/>
    </xf>
    <xf numFmtId="0" fontId="9" fillId="7" borderId="42" xfId="0" applyNumberFormat="1" applyFont="1" applyFill="1" applyBorder="1" applyAlignment="1" applyProtection="1">
      <alignment horizontal="center"/>
      <protection locked="0"/>
    </xf>
    <xf numFmtId="0" fontId="57" fillId="0" borderId="0" xfId="0" applyFont="1" applyAlignment="1" applyProtection="1">
      <alignment horizontal="left"/>
      <protection hidden="1"/>
    </xf>
    <xf numFmtId="165" fontId="13" fillId="6" borderId="1" xfId="0" applyNumberFormat="1" applyFont="1" applyFill="1" applyBorder="1" applyProtection="1">
      <protection hidden="1"/>
    </xf>
    <xf numFmtId="0" fontId="57" fillId="0" borderId="0" xfId="0" applyNumberFormat="1" applyFont="1" applyProtection="1">
      <protection hidden="1"/>
    </xf>
    <xf numFmtId="0" fontId="59" fillId="0" borderId="0" xfId="0" applyNumberFormat="1" applyFont="1"/>
    <xf numFmtId="168" fontId="57" fillId="0" borderId="0" xfId="0" applyNumberFormat="1" applyFont="1" applyProtection="1">
      <protection hidden="1"/>
    </xf>
    <xf numFmtId="168" fontId="59" fillId="0" borderId="0" xfId="0" applyNumberFormat="1" applyFont="1"/>
    <xf numFmtId="168" fontId="58" fillId="0" borderId="0" xfId="0" applyNumberFormat="1" applyFont="1" applyFill="1" applyAlignment="1" applyProtection="1">
      <alignment horizontal="center" vertical="center"/>
      <protection hidden="1"/>
    </xf>
    <xf numFmtId="168" fontId="60" fillId="0" borderId="0" xfId="0" applyNumberFormat="1" applyFont="1" applyFill="1" applyBorder="1" applyAlignment="1" applyProtection="1">
      <alignment horizontal="center" vertical="center"/>
      <protection hidden="1"/>
    </xf>
    <xf numFmtId="168" fontId="60" fillId="0" borderId="0" xfId="0" applyNumberFormat="1" applyFont="1" applyFill="1" applyAlignment="1" applyProtection="1">
      <alignment horizontal="center" vertical="center"/>
      <protection hidden="1"/>
    </xf>
    <xf numFmtId="168" fontId="60" fillId="0" borderId="0" xfId="0" applyNumberFormat="1" applyFont="1" applyProtection="1">
      <protection hidden="1"/>
    </xf>
    <xf numFmtId="168" fontId="0" fillId="0" borderId="0" xfId="0" applyNumberFormat="1" applyFont="1"/>
    <xf numFmtId="168" fontId="1" fillId="0" borderId="0" xfId="0" applyNumberFormat="1" applyFont="1" applyFill="1" applyBorder="1" applyAlignment="1" applyProtection="1">
      <alignment horizontal="center" vertical="center"/>
      <protection hidden="1"/>
    </xf>
    <xf numFmtId="168" fontId="1" fillId="0" borderId="0" xfId="0" applyNumberFormat="1" applyFont="1" applyFill="1" applyAlignment="1" applyProtection="1">
      <alignment horizontal="center" vertical="center"/>
      <protection hidden="1"/>
    </xf>
    <xf numFmtId="168" fontId="60" fillId="0" borderId="0" xfId="0" applyNumberFormat="1" applyFont="1" applyFill="1" applyAlignment="1" applyProtection="1">
      <alignment horizontal="center"/>
      <protection hidden="1"/>
    </xf>
    <xf numFmtId="168" fontId="0" fillId="0" borderId="0" xfId="0" applyNumberFormat="1" applyFont="1" applyProtection="1">
      <protection hidden="1"/>
    </xf>
    <xf numFmtId="165" fontId="9" fillId="7" borderId="17" xfId="0" applyNumberFormat="1" applyFont="1" applyFill="1" applyBorder="1" applyAlignment="1" applyProtection="1">
      <alignment horizontal="center"/>
      <protection locked="0"/>
    </xf>
    <xf numFmtId="165" fontId="9" fillId="7" borderId="18" xfId="0" applyNumberFormat="1" applyFont="1" applyFill="1" applyBorder="1" applyAlignment="1" applyProtection="1">
      <alignment horizontal="center"/>
      <protection locked="0"/>
    </xf>
    <xf numFmtId="165" fontId="9" fillId="7" borderId="22" xfId="0" applyNumberFormat="1" applyFont="1" applyFill="1" applyBorder="1" applyAlignment="1" applyProtection="1">
      <alignment horizontal="center"/>
      <protection locked="0"/>
    </xf>
    <xf numFmtId="0" fontId="57" fillId="0" borderId="0" xfId="0" applyFont="1" applyAlignment="1" applyProtection="1">
      <alignment horizontal="right"/>
      <protection hidden="1"/>
    </xf>
    <xf numFmtId="0" fontId="61" fillId="0" borderId="0" xfId="0" applyFont="1" applyBorder="1" applyAlignment="1">
      <alignment horizontal="left" vertical="top" wrapText="1"/>
    </xf>
    <xf numFmtId="0" fontId="27" fillId="11" borderId="0" xfId="0" applyFont="1" applyFill="1" applyBorder="1" applyAlignment="1">
      <alignment horizontal="left" vertical="top" wrapText="1"/>
    </xf>
    <xf numFmtId="0" fontId="27" fillId="6" borderId="0" xfId="0" applyFont="1" applyFill="1" applyBorder="1" applyAlignment="1">
      <alignment horizontal="left" wrapText="1"/>
    </xf>
    <xf numFmtId="0" fontId="46" fillId="0" borderId="0" xfId="0" applyFont="1" applyBorder="1" applyAlignment="1">
      <alignment horizontal="left" vertical="top" wrapText="1"/>
    </xf>
    <xf numFmtId="0" fontId="27" fillId="0" borderId="0" xfId="0" applyFont="1" applyBorder="1" applyAlignment="1">
      <alignment horizontal="left" vertical="top" wrapText="1"/>
    </xf>
    <xf numFmtId="0" fontId="47" fillId="0" borderId="0" xfId="0" applyFont="1" applyBorder="1" applyAlignment="1">
      <alignment horizontal="left" vertical="top" wrapText="1"/>
    </xf>
    <xf numFmtId="0" fontId="48" fillId="0" borderId="0" xfId="0" applyFont="1" applyBorder="1" applyAlignment="1">
      <alignment horizontal="left" vertical="top" wrapText="1"/>
    </xf>
    <xf numFmtId="0" fontId="48" fillId="0" borderId="0" xfId="0" applyFont="1" applyAlignment="1">
      <alignment vertical="top"/>
    </xf>
    <xf numFmtId="0" fontId="45" fillId="0" borderId="0" xfId="0" applyFont="1" applyAlignment="1">
      <alignment vertical="top"/>
    </xf>
    <xf numFmtId="0" fontId="46" fillId="0" borderId="0" xfId="0" applyFont="1" applyAlignment="1">
      <alignment vertical="top" wrapText="1"/>
    </xf>
    <xf numFmtId="0" fontId="46" fillId="0" borderId="0" xfId="0" applyFont="1" applyAlignment="1">
      <alignment vertical="top"/>
    </xf>
    <xf numFmtId="0" fontId="13" fillId="6" borderId="0" xfId="0" applyFont="1" applyFill="1" applyBorder="1" applyAlignment="1" applyProtection="1">
      <alignment vertical="center" wrapText="1"/>
      <protection hidden="1"/>
    </xf>
    <xf numFmtId="0" fontId="13" fillId="16" borderId="43" xfId="0" applyFont="1" applyFill="1" applyBorder="1" applyProtection="1">
      <protection hidden="1"/>
    </xf>
    <xf numFmtId="0" fontId="13" fillId="17" borderId="44" xfId="0" applyFont="1" applyFill="1" applyBorder="1" applyAlignment="1" applyProtection="1">
      <alignment horizontal="left" vertical="center" wrapText="1"/>
      <protection hidden="1"/>
    </xf>
    <xf numFmtId="0" fontId="13" fillId="18" borderId="45" xfId="0" applyFont="1" applyFill="1" applyBorder="1" applyAlignment="1" applyProtection="1">
      <alignment horizontal="center" vertical="center" wrapText="1"/>
      <protection hidden="1"/>
    </xf>
    <xf numFmtId="0" fontId="13" fillId="19" borderId="46" xfId="0" applyFont="1" applyFill="1" applyBorder="1" applyProtection="1">
      <protection hidden="1"/>
    </xf>
    <xf numFmtId="0" fontId="0" fillId="19" borderId="46" xfId="0" applyFill="1" applyBorder="1" applyProtection="1">
      <protection hidden="1"/>
    </xf>
    <xf numFmtId="0" fontId="13" fillId="19" borderId="46" xfId="0" applyFont="1" applyFill="1" applyBorder="1" applyAlignment="1" applyProtection="1">
      <alignment horizontal="right"/>
      <protection hidden="1"/>
    </xf>
    <xf numFmtId="0" fontId="13" fillId="20" borderId="47" xfId="0" applyFont="1" applyFill="1" applyBorder="1" applyAlignment="1" applyProtection="1">
      <alignment horizontal="left" vertical="top"/>
      <protection hidden="1"/>
    </xf>
    <xf numFmtId="0" fontId="13" fillId="21" borderId="48" xfId="0" applyFont="1" applyFill="1" applyBorder="1" applyAlignment="1" applyProtection="1">
      <alignment horizontal="left" vertical="center"/>
      <protection hidden="1"/>
    </xf>
    <xf numFmtId="0" fontId="60" fillId="0" borderId="39" xfId="0" applyFont="1" applyBorder="1" applyAlignment="1" applyProtection="1">
      <alignment horizontal="left" wrapText="1"/>
      <protection locked="0"/>
    </xf>
    <xf numFmtId="0" fontId="60" fillId="0" borderId="40" xfId="0" applyFont="1" applyBorder="1" applyAlignment="1" applyProtection="1">
      <alignment horizontal="left" wrapText="1"/>
      <protection locked="0"/>
    </xf>
    <xf numFmtId="0" fontId="27" fillId="0" borderId="0" xfId="0" applyFont="1" applyBorder="1" applyAlignment="1">
      <alignment horizontal="left" vertical="center" wrapText="1"/>
    </xf>
    <xf numFmtId="0" fontId="27" fillId="11" borderId="0" xfId="0" applyFont="1" applyFill="1" applyBorder="1" applyAlignment="1">
      <alignment horizontal="left" vertical="center" wrapText="1"/>
    </xf>
    <xf numFmtId="0" fontId="47" fillId="12" borderId="0" xfId="0" applyFont="1" applyFill="1" applyBorder="1" applyAlignment="1">
      <alignment horizontal="left" vertical="center" wrapText="1"/>
    </xf>
    <xf numFmtId="0" fontId="48" fillId="12" borderId="0" xfId="0" applyFont="1" applyFill="1" applyBorder="1" applyAlignment="1">
      <alignment horizontal="left" vertical="center" wrapText="1"/>
    </xf>
    <xf numFmtId="0" fontId="27" fillId="12" borderId="0" xfId="0" applyFont="1" applyFill="1" applyBorder="1" applyAlignment="1">
      <alignment horizontal="left" vertical="center" wrapText="1"/>
    </xf>
    <xf numFmtId="0" fontId="47" fillId="12" borderId="0" xfId="0" applyFont="1" applyFill="1" applyBorder="1" applyAlignment="1">
      <alignment vertical="center" wrapText="1"/>
    </xf>
    <xf numFmtId="0" fontId="48" fillId="6" borderId="0" xfId="0" applyFont="1" applyFill="1" applyAlignment="1">
      <alignment vertical="center"/>
    </xf>
    <xf numFmtId="0" fontId="47" fillId="13" borderId="0" xfId="0" applyFont="1" applyFill="1" applyBorder="1" applyAlignment="1">
      <alignment horizontal="left" vertical="center" wrapText="1"/>
    </xf>
    <xf numFmtId="0" fontId="48" fillId="13" borderId="0" xfId="0" applyFont="1" applyFill="1" applyBorder="1" applyAlignment="1">
      <alignment horizontal="left" vertical="center" wrapText="1"/>
    </xf>
    <xf numFmtId="0" fontId="27" fillId="13" borderId="0" xfId="0" applyFont="1" applyFill="1" applyBorder="1" applyAlignment="1">
      <alignment horizontal="left" vertical="center" wrapText="1"/>
    </xf>
    <xf numFmtId="0" fontId="48" fillId="0" borderId="0" xfId="0" applyFont="1" applyAlignment="1">
      <alignment vertical="center"/>
    </xf>
    <xf numFmtId="0" fontId="46" fillId="14" borderId="0" xfId="0" applyFont="1" applyFill="1" applyBorder="1" applyAlignment="1">
      <alignment horizontal="left" vertical="center" wrapText="1"/>
    </xf>
    <xf numFmtId="0" fontId="48" fillId="14" borderId="0" xfId="0" applyFont="1" applyFill="1" applyBorder="1" applyAlignment="1">
      <alignment horizontal="left" vertical="center" wrapText="1"/>
    </xf>
    <xf numFmtId="0" fontId="47" fillId="14" borderId="0" xfId="0" applyFont="1" applyFill="1" applyBorder="1" applyAlignment="1">
      <alignment horizontal="left" vertical="center" wrapText="1"/>
    </xf>
    <xf numFmtId="0" fontId="27" fillId="14" borderId="0" xfId="0" applyFont="1" applyFill="1" applyBorder="1" applyAlignment="1">
      <alignment horizontal="left" vertical="center" wrapText="1"/>
    </xf>
    <xf numFmtId="0" fontId="46" fillId="15" borderId="0" xfId="0" applyFont="1" applyFill="1" applyBorder="1" applyAlignment="1">
      <alignment horizontal="left" vertical="center" wrapText="1"/>
    </xf>
    <xf numFmtId="0" fontId="27" fillId="15" borderId="0" xfId="0" applyFont="1" applyFill="1" applyBorder="1" applyAlignment="1">
      <alignment horizontal="left" vertical="center" wrapText="1"/>
    </xf>
    <xf numFmtId="0" fontId="47" fillId="15" borderId="0" xfId="0" applyFont="1" applyFill="1" applyBorder="1" applyAlignment="1">
      <alignment vertical="center" wrapText="1"/>
    </xf>
    <xf numFmtId="0" fontId="47" fillId="4" borderId="0" xfId="0" applyFont="1" applyFill="1" applyBorder="1" applyAlignment="1">
      <alignment horizontal="left" vertical="center" wrapText="1"/>
    </xf>
    <xf numFmtId="0" fontId="48" fillId="4" borderId="0"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45" fillId="0" borderId="0" xfId="0" applyFont="1" applyBorder="1"/>
    <xf numFmtId="0" fontId="31" fillId="0" borderId="0" xfId="0" applyFont="1" applyBorder="1" applyProtection="1">
      <protection hidden="1"/>
    </xf>
    <xf numFmtId="0" fontId="31" fillId="6" borderId="0" xfId="0" applyFont="1" applyFill="1" applyBorder="1" applyAlignment="1" applyProtection="1">
      <alignment horizontal="right"/>
      <protection hidden="1"/>
    </xf>
    <xf numFmtId="0" fontId="31" fillId="0" borderId="0" xfId="0" applyFont="1" applyBorder="1" applyAlignment="1" applyProtection="1">
      <alignment horizontal="right"/>
      <protection hidden="1"/>
    </xf>
    <xf numFmtId="0" fontId="31" fillId="6" borderId="0" xfId="0" applyFont="1" applyFill="1" applyBorder="1" applyProtection="1">
      <protection hidden="1"/>
    </xf>
    <xf numFmtId="0" fontId="32" fillId="6" borderId="0" xfId="0" applyFont="1" applyFill="1" applyBorder="1" applyAlignment="1" applyProtection="1">
      <alignment horizontal="center"/>
      <protection hidden="1"/>
    </xf>
    <xf numFmtId="0" fontId="62" fillId="0" borderId="0" xfId="0" applyFont="1" applyAlignment="1">
      <alignment vertical="top" wrapText="1"/>
    </xf>
    <xf numFmtId="165" fontId="68" fillId="0" borderId="0" xfId="0" applyNumberFormat="1" applyFont="1" applyFill="1" applyBorder="1" applyProtection="1">
      <protection hidden="1"/>
    </xf>
    <xf numFmtId="168" fontId="60" fillId="0" borderId="0" xfId="0" applyNumberFormat="1" applyFont="1" applyFill="1" applyBorder="1" applyAlignment="1" applyProtection="1">
      <alignment horizontal="left" vertical="center"/>
      <protection hidden="1"/>
    </xf>
    <xf numFmtId="168" fontId="60" fillId="0" borderId="0" xfId="0" applyNumberFormat="1" applyFont="1" applyFill="1" applyBorder="1" applyAlignment="1" applyProtection="1">
      <alignment vertical="center"/>
      <protection hidden="1"/>
    </xf>
    <xf numFmtId="168" fontId="60" fillId="0" borderId="4" xfId="0" applyNumberFormat="1" applyFont="1" applyFill="1" applyBorder="1" applyAlignment="1" applyProtection="1">
      <alignment horizontal="right"/>
      <protection hidden="1"/>
    </xf>
    <xf numFmtId="168" fontId="1" fillId="0" borderId="4" xfId="0" applyNumberFormat="1" applyFont="1" applyFill="1" applyBorder="1" applyAlignment="1" applyProtection="1">
      <alignment horizontal="right"/>
      <protection hidden="1"/>
    </xf>
    <xf numFmtId="168" fontId="60" fillId="0" borderId="4" xfId="0" applyNumberFormat="1" applyFont="1" applyFill="1" applyBorder="1" applyProtection="1">
      <protection hidden="1"/>
    </xf>
    <xf numFmtId="0" fontId="60" fillId="0" borderId="0" xfId="0" applyFont="1" applyProtection="1">
      <protection hidden="1"/>
    </xf>
    <xf numFmtId="0" fontId="60" fillId="0" borderId="0" xfId="0" applyNumberFormat="1" applyFont="1" applyFill="1" applyBorder="1" applyAlignment="1" applyProtection="1">
      <alignment horizontal="left" vertical="center"/>
      <protection hidden="1"/>
    </xf>
    <xf numFmtId="0" fontId="60" fillId="0" borderId="0" xfId="0" applyNumberFormat="1" applyFont="1" applyProtection="1">
      <protection hidden="1"/>
    </xf>
    <xf numFmtId="168" fontId="69" fillId="0" borderId="0" xfId="0" applyNumberFormat="1" applyFont="1" applyFill="1" applyAlignment="1" applyProtection="1">
      <alignment horizontal="right"/>
      <protection hidden="1"/>
    </xf>
    <xf numFmtId="14" fontId="55" fillId="0" borderId="1" xfId="4" applyNumberFormat="1" applyFont="1" applyBorder="1" applyAlignment="1" applyProtection="1">
      <alignment vertical="top" wrapText="1"/>
    </xf>
    <xf numFmtId="0" fontId="26" fillId="15" borderId="0" xfId="0" applyFont="1" applyFill="1" applyBorder="1" applyAlignment="1">
      <alignment vertical="center" wrapText="1"/>
    </xf>
    <xf numFmtId="0" fontId="55" fillId="0" borderId="1" xfId="4" applyFont="1" applyBorder="1" applyAlignment="1" applyProtection="1">
      <alignment vertical="top" wrapText="1"/>
    </xf>
    <xf numFmtId="0" fontId="55" fillId="4" borderId="1" xfId="4" applyFont="1" applyFill="1" applyBorder="1" applyAlignment="1" applyProtection="1">
      <alignment horizontal="center"/>
    </xf>
    <xf numFmtId="0" fontId="55" fillId="0" borderId="0" xfId="4" applyFont="1" applyBorder="1" applyAlignment="1" applyProtection="1">
      <alignment horizontal="left"/>
    </xf>
    <xf numFmtId="0" fontId="31" fillId="7" borderId="1" xfId="0" applyFont="1" applyFill="1" applyBorder="1" applyProtection="1">
      <protection locked="0"/>
    </xf>
    <xf numFmtId="0" fontId="14" fillId="0" borderId="2" xfId="0" applyFont="1" applyBorder="1" applyProtection="1">
      <protection hidden="1"/>
    </xf>
    <xf numFmtId="0" fontId="14" fillId="0" borderId="9" xfId="0" applyFont="1" applyBorder="1" applyProtection="1">
      <protection hidden="1"/>
    </xf>
    <xf numFmtId="0" fontId="14" fillId="0" borderId="7" xfId="0" applyFont="1" applyBorder="1" applyAlignment="1" applyProtection="1">
      <alignment horizontal="center" vertical="center" wrapText="1"/>
      <protection hidden="1"/>
    </xf>
    <xf numFmtId="0" fontId="3" fillId="0" borderId="0" xfId="0" applyFont="1" applyBorder="1" applyAlignment="1" applyProtection="1">
      <alignment horizontal="right" vertical="center" wrapText="1"/>
      <protection hidden="1"/>
    </xf>
    <xf numFmtId="0" fontId="3" fillId="0" borderId="0" xfId="0" applyFont="1" applyAlignment="1" applyProtection="1">
      <alignment horizontal="right" vertical="center" wrapText="1"/>
      <protection hidden="1"/>
    </xf>
    <xf numFmtId="0" fontId="9" fillId="0" borderId="0" xfId="0" applyFont="1" applyProtection="1">
      <protection hidden="1"/>
    </xf>
    <xf numFmtId="0" fontId="9" fillId="6" borderId="8" xfId="0" applyFont="1" applyFill="1" applyBorder="1" applyAlignment="1" applyProtection="1">
      <alignment horizontal="center" vertical="top"/>
    </xf>
    <xf numFmtId="165" fontId="9" fillId="0" borderId="1" xfId="0" applyNumberFormat="1" applyFont="1" applyBorder="1" applyProtection="1">
      <protection hidden="1"/>
    </xf>
    <xf numFmtId="165" fontId="9" fillId="7" borderId="10" xfId="0" applyNumberFormat="1" applyFont="1" applyFill="1" applyBorder="1" applyAlignment="1" applyProtection="1">
      <alignment horizontal="center"/>
      <protection locked="0"/>
    </xf>
    <xf numFmtId="1" fontId="9" fillId="7" borderId="11" xfId="0" applyNumberFormat="1" applyFont="1" applyFill="1" applyBorder="1" applyAlignment="1" applyProtection="1">
      <alignment horizontal="center"/>
      <protection locked="0"/>
    </xf>
    <xf numFmtId="165" fontId="9" fillId="0" borderId="3" xfId="0" applyNumberFormat="1" applyFont="1" applyBorder="1" applyAlignment="1" applyProtection="1">
      <alignment horizontal="right"/>
      <protection hidden="1"/>
    </xf>
    <xf numFmtId="165" fontId="9" fillId="7" borderId="12" xfId="0" applyNumberFormat="1" applyFont="1" applyFill="1" applyBorder="1" applyAlignment="1" applyProtection="1">
      <alignment horizontal="center"/>
      <protection locked="0"/>
    </xf>
    <xf numFmtId="1" fontId="9" fillId="7" borderId="13" xfId="0" applyNumberFormat="1" applyFont="1" applyFill="1" applyBorder="1" applyAlignment="1" applyProtection="1">
      <alignment horizontal="center"/>
      <protection locked="0"/>
    </xf>
    <xf numFmtId="165" fontId="9" fillId="7" borderId="14" xfId="0" applyNumberFormat="1" applyFont="1" applyFill="1" applyBorder="1" applyAlignment="1" applyProtection="1">
      <alignment horizontal="center"/>
      <protection locked="0"/>
    </xf>
    <xf numFmtId="1" fontId="9" fillId="7" borderId="15" xfId="0" applyNumberFormat="1" applyFont="1" applyFill="1" applyBorder="1" applyAlignment="1" applyProtection="1">
      <alignment horizontal="center"/>
      <protection locked="0"/>
    </xf>
    <xf numFmtId="0" fontId="9" fillId="0" borderId="0" xfId="0" applyFont="1" applyAlignment="1" applyProtection="1">
      <alignment horizontal="center"/>
      <protection hidden="1"/>
    </xf>
    <xf numFmtId="165" fontId="9" fillId="0" borderId="6" xfId="0" applyNumberFormat="1" applyFont="1" applyBorder="1" applyProtection="1">
      <protection hidden="1"/>
    </xf>
    <xf numFmtId="165" fontId="9" fillId="0" borderId="0" xfId="0" applyNumberFormat="1" applyFont="1" applyBorder="1" applyProtection="1">
      <protection hidden="1"/>
    </xf>
    <xf numFmtId="0" fontId="9" fillId="0" borderId="0" xfId="0" applyFont="1" applyFill="1" applyBorder="1" applyAlignment="1" applyProtection="1">
      <alignment horizontal="left"/>
      <protection hidden="1"/>
    </xf>
    <xf numFmtId="0" fontId="9" fillId="2" borderId="1" xfId="0" applyFont="1" applyFill="1" applyBorder="1" applyProtection="1">
      <protection hidden="1"/>
    </xf>
    <xf numFmtId="165" fontId="9" fillId="0" borderId="1" xfId="0" applyNumberFormat="1" applyFont="1" applyFill="1" applyBorder="1" applyProtection="1">
      <protection hidden="1"/>
    </xf>
    <xf numFmtId="165" fontId="9" fillId="6" borderId="18" xfId="0" applyNumberFormat="1" applyFont="1" applyFill="1" applyBorder="1" applyProtection="1"/>
    <xf numFmtId="165" fontId="9" fillId="0" borderId="3" xfId="0" applyNumberFormat="1" applyFont="1" applyBorder="1" applyProtection="1">
      <protection hidden="1"/>
    </xf>
    <xf numFmtId="165" fontId="9" fillId="7" borderId="18" xfId="0" applyNumberFormat="1" applyFont="1" applyFill="1" applyBorder="1" applyProtection="1">
      <protection locked="0"/>
    </xf>
    <xf numFmtId="165" fontId="9" fillId="7" borderId="19" xfId="0" applyNumberFormat="1" applyFont="1" applyFill="1" applyBorder="1" applyProtection="1">
      <protection locked="0"/>
    </xf>
    <xf numFmtId="0" fontId="6" fillId="0" borderId="1" xfId="0" applyFont="1" applyFill="1" applyBorder="1" applyAlignment="1" applyProtection="1">
      <alignment horizontal="center" wrapText="1"/>
      <protection locked="0" hidden="1"/>
    </xf>
    <xf numFmtId="0" fontId="9" fillId="2" borderId="3" xfId="0" applyNumberFormat="1" applyFont="1" applyFill="1" applyBorder="1" applyAlignment="1" applyProtection="1">
      <alignment horizontal="center"/>
      <protection hidden="1"/>
    </xf>
    <xf numFmtId="165" fontId="9" fillId="2" borderId="3" xfId="0" applyNumberFormat="1" applyFont="1" applyFill="1" applyBorder="1" applyAlignment="1" applyProtection="1">
      <alignment horizontal="center"/>
      <protection hidden="1"/>
    </xf>
    <xf numFmtId="165" fontId="9" fillId="5" borderId="1" xfId="0" applyNumberFormat="1" applyFont="1" applyFill="1" applyBorder="1" applyProtection="1">
      <protection hidden="1"/>
    </xf>
    <xf numFmtId="165" fontId="9" fillId="0" borderId="1" xfId="0" applyNumberFormat="1" applyFont="1" applyBorder="1" applyAlignment="1" applyProtection="1">
      <alignment horizontal="center"/>
      <protection hidden="1"/>
    </xf>
    <xf numFmtId="165" fontId="9" fillId="0" borderId="0" xfId="0" applyNumberFormat="1" applyFont="1" applyProtection="1">
      <protection hidden="1"/>
    </xf>
    <xf numFmtId="0" fontId="9" fillId="0" borderId="0" xfId="0" applyFont="1"/>
    <xf numFmtId="0" fontId="9" fillId="0" borderId="0" xfId="0" applyFont="1" applyFill="1" applyBorder="1" applyAlignment="1" applyProtection="1">
      <alignment horizontal="left" vertical="center"/>
      <protection hidden="1"/>
    </xf>
    <xf numFmtId="0" fontId="9" fillId="7" borderId="8"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hidden="1"/>
    </xf>
    <xf numFmtId="14" fontId="9" fillId="7" borderId="8" xfId="0" applyNumberFormat="1" applyFont="1" applyFill="1" applyBorder="1" applyAlignment="1" applyProtection="1">
      <alignment horizontal="center"/>
      <protection locked="0"/>
    </xf>
    <xf numFmtId="0" fontId="9" fillId="0" borderId="4" xfId="0" applyFont="1" applyFill="1" applyBorder="1" applyProtection="1">
      <protection hidden="1"/>
    </xf>
    <xf numFmtId="14" fontId="9" fillId="0" borderId="4" xfId="0" applyNumberFormat="1" applyFont="1" applyFill="1" applyBorder="1" applyProtection="1">
      <protection hidden="1"/>
    </xf>
    <xf numFmtId="0" fontId="9" fillId="0" borderId="0" xfId="0" applyFont="1" applyFill="1" applyProtection="1">
      <protection hidden="1"/>
    </xf>
    <xf numFmtId="14" fontId="9" fillId="0" borderId="0" xfId="0" applyNumberFormat="1" applyFont="1" applyFill="1" applyBorder="1" applyProtection="1">
      <protection hidden="1"/>
    </xf>
    <xf numFmtId="164" fontId="9" fillId="0" borderId="0" xfId="0" applyNumberFormat="1" applyFont="1" applyFill="1" applyAlignment="1" applyProtection="1">
      <alignment horizontal="right"/>
      <protection hidden="1"/>
    </xf>
    <xf numFmtId="0" fontId="9" fillId="0" borderId="0" xfId="0" applyFont="1" applyFill="1" applyBorder="1" applyProtection="1">
      <protection hidden="1"/>
    </xf>
    <xf numFmtId="164" fontId="9" fillId="0" borderId="0" xfId="0" applyNumberFormat="1" applyFont="1" applyFill="1" applyProtection="1">
      <protection hidden="1"/>
    </xf>
    <xf numFmtId="164" fontId="9" fillId="0" borderId="0" xfId="0" applyNumberFormat="1" applyFont="1" applyBorder="1" applyAlignment="1" applyProtection="1">
      <alignment horizontal="center"/>
      <protection hidden="1"/>
    </xf>
    <xf numFmtId="0" fontId="9" fillId="0" borderId="9" xfId="0" applyFont="1" applyFill="1" applyBorder="1" applyAlignment="1" applyProtection="1">
      <alignment horizontal="center"/>
      <protection hidden="1"/>
    </xf>
    <xf numFmtId="0" fontId="9" fillId="0" borderId="20" xfId="0" applyFont="1" applyFill="1" applyBorder="1" applyProtection="1">
      <protection hidden="1"/>
    </xf>
    <xf numFmtId="0" fontId="9" fillId="0" borderId="0" xfId="0" applyFont="1" applyBorder="1" applyProtection="1">
      <protection hidden="1"/>
    </xf>
    <xf numFmtId="0" fontId="9" fillId="0" borderId="0" xfId="0" applyFont="1" applyAlignment="1">
      <alignment horizontal="center"/>
    </xf>
    <xf numFmtId="0" fontId="9" fillId="0" borderId="0" xfId="0" applyFont="1" applyFill="1" applyBorder="1" applyAlignment="1">
      <alignment horizontal="left"/>
    </xf>
    <xf numFmtId="164" fontId="9" fillId="0" borderId="0" xfId="0" applyNumberFormat="1" applyFont="1"/>
    <xf numFmtId="1" fontId="9" fillId="0" borderId="0" xfId="0" applyNumberFormat="1" applyFont="1"/>
    <xf numFmtId="165" fontId="9" fillId="0" borderId="3" xfId="0" applyNumberFormat="1" applyFont="1" applyFill="1" applyBorder="1" applyAlignment="1" applyProtection="1">
      <alignment horizontal="right"/>
      <protection hidden="1"/>
    </xf>
    <xf numFmtId="165" fontId="9" fillId="0" borderId="5" xfId="0" applyNumberFormat="1" applyFont="1" applyBorder="1" applyProtection="1">
      <protection hidden="1"/>
    </xf>
    <xf numFmtId="0" fontId="9" fillId="3" borderId="20" xfId="0" applyFont="1" applyFill="1" applyBorder="1" applyProtection="1">
      <protection hidden="1"/>
    </xf>
    <xf numFmtId="165" fontId="9" fillId="3" borderId="5" xfId="0" applyNumberFormat="1" applyFont="1" applyFill="1" applyBorder="1" applyProtection="1">
      <protection hidden="1"/>
    </xf>
    <xf numFmtId="165" fontId="9" fillId="0" borderId="21" xfId="0" applyNumberFormat="1" applyFont="1" applyBorder="1"/>
    <xf numFmtId="165" fontId="9" fillId="0" borderId="0" xfId="0" applyNumberFormat="1" applyFont="1"/>
    <xf numFmtId="165" fontId="9" fillId="6" borderId="18" xfId="0" applyNumberFormat="1" applyFont="1" applyFill="1" applyBorder="1" applyAlignment="1" applyProtection="1">
      <alignment horizontal="center"/>
    </xf>
    <xf numFmtId="165" fontId="9" fillId="0" borderId="0" xfId="0" applyNumberFormat="1" applyFont="1" applyFill="1" applyBorder="1" applyProtection="1">
      <protection hidden="1"/>
    </xf>
    <xf numFmtId="4" fontId="9" fillId="0" borderId="0" xfId="0" applyNumberFormat="1" applyFont="1"/>
    <xf numFmtId="164" fontId="9" fillId="0" borderId="0" xfId="0" applyNumberFormat="1" applyFont="1" applyAlignment="1">
      <alignment horizontal="center"/>
    </xf>
    <xf numFmtId="165" fontId="9" fillId="0" borderId="0" xfId="0" applyNumberFormat="1" applyFont="1" applyBorder="1"/>
    <xf numFmtId="165" fontId="9" fillId="7" borderId="19" xfId="0" applyNumberFormat="1" applyFont="1" applyFill="1" applyBorder="1" applyAlignment="1" applyProtection="1">
      <alignment horizontal="center"/>
      <protection locked="0"/>
    </xf>
    <xf numFmtId="4" fontId="9" fillId="0" borderId="0" xfId="0" applyNumberFormat="1" applyFont="1" applyBorder="1"/>
    <xf numFmtId="164" fontId="9" fillId="0" borderId="0" xfId="0" applyNumberFormat="1" applyFont="1" applyProtection="1">
      <protection hidden="1"/>
    </xf>
    <xf numFmtId="0" fontId="6" fillId="0" borderId="2" xfId="0" applyFont="1" applyBorder="1" applyProtection="1">
      <protection locked="0" hidden="1"/>
    </xf>
    <xf numFmtId="0" fontId="9" fillId="7" borderId="12" xfId="0" applyFont="1" applyFill="1" applyBorder="1" applyAlignment="1" applyProtection="1">
      <alignment horizontal="center"/>
      <protection locked="0"/>
    </xf>
    <xf numFmtId="0" fontId="9" fillId="7" borderId="1" xfId="0" applyFont="1" applyFill="1" applyBorder="1" applyAlignment="1" applyProtection="1">
      <alignment horizontal="center"/>
      <protection locked="0"/>
    </xf>
    <xf numFmtId="0" fontId="9" fillId="7" borderId="13" xfId="0" applyFont="1" applyFill="1" applyBorder="1" applyAlignment="1" applyProtection="1">
      <alignment horizontal="center"/>
      <protection locked="0"/>
    </xf>
    <xf numFmtId="165" fontId="9" fillId="7" borderId="1" xfId="0" applyNumberFormat="1" applyFont="1" applyFill="1" applyBorder="1" applyAlignment="1" applyProtection="1">
      <alignment horizontal="center"/>
      <protection locked="0"/>
    </xf>
    <xf numFmtId="165" fontId="9" fillId="7" borderId="13" xfId="0" applyNumberFormat="1" applyFont="1" applyFill="1" applyBorder="1" applyAlignment="1" applyProtection="1">
      <alignment horizontal="center"/>
      <protection locked="0"/>
    </xf>
    <xf numFmtId="14" fontId="6" fillId="0" borderId="2" xfId="0" applyNumberFormat="1" applyFont="1" applyFill="1" applyBorder="1" applyProtection="1">
      <protection locked="0" hidden="1"/>
    </xf>
    <xf numFmtId="165" fontId="9" fillId="7" borderId="16" xfId="0" applyNumberFormat="1" applyFont="1" applyFill="1" applyBorder="1" applyAlignment="1" applyProtection="1">
      <alignment horizontal="center"/>
      <protection locked="0"/>
    </xf>
    <xf numFmtId="165" fontId="9" fillId="0" borderId="21" xfId="0" applyNumberFormat="1" applyFont="1" applyFill="1" applyBorder="1" applyProtection="1">
      <protection hidden="1"/>
    </xf>
    <xf numFmtId="165" fontId="9" fillId="0" borderId="3" xfId="0" applyNumberFormat="1" applyFont="1" applyFill="1" applyBorder="1" applyProtection="1">
      <protection hidden="1"/>
    </xf>
    <xf numFmtId="165" fontId="9" fillId="6" borderId="14" xfId="0" applyNumberFormat="1" applyFont="1" applyFill="1" applyBorder="1" applyAlignment="1" applyProtection="1">
      <alignment horizontal="center"/>
    </xf>
    <xf numFmtId="165" fontId="9" fillId="6" borderId="25" xfId="0" applyNumberFormat="1" applyFont="1" applyFill="1" applyBorder="1" applyAlignment="1" applyProtection="1">
      <alignment horizontal="center"/>
    </xf>
    <xf numFmtId="165" fontId="9" fillId="6" borderId="15" xfId="0" applyNumberFormat="1" applyFont="1" applyFill="1" applyBorder="1" applyAlignment="1" applyProtection="1">
      <alignment horizontal="center"/>
    </xf>
    <xf numFmtId="165" fontId="9" fillId="10" borderId="19" xfId="0" applyNumberFormat="1" applyFont="1" applyFill="1" applyBorder="1" applyAlignment="1" applyProtection="1">
      <alignment horizontal="center"/>
      <protection locked="0"/>
    </xf>
    <xf numFmtId="167" fontId="9" fillId="0" borderId="0" xfId="0" applyNumberFormat="1" applyFont="1" applyAlignment="1">
      <alignment horizontal="center"/>
    </xf>
    <xf numFmtId="165" fontId="9" fillId="0" borderId="0" xfId="0" applyNumberFormat="1" applyFont="1" applyFill="1" applyProtection="1">
      <protection hidden="1"/>
    </xf>
    <xf numFmtId="0" fontId="55" fillId="0" borderId="1" xfId="4" applyFont="1" applyBorder="1" applyAlignment="1" applyProtection="1">
      <alignment vertical="top" wrapText="1"/>
    </xf>
    <xf numFmtId="0" fontId="55" fillId="4" borderId="1" xfId="4" applyFont="1" applyFill="1" applyBorder="1" applyAlignment="1" applyProtection="1">
      <alignment horizontal="center" wrapText="1"/>
    </xf>
    <xf numFmtId="0" fontId="55" fillId="4" borderId="1" xfId="4" applyFont="1" applyFill="1" applyBorder="1" applyAlignment="1" applyProtection="1">
      <alignment horizontal="center"/>
    </xf>
    <xf numFmtId="0" fontId="55" fillId="0" borderId="2" xfId="4" applyFont="1" applyBorder="1" applyAlignment="1" applyProtection="1">
      <alignment vertical="top" wrapText="1"/>
    </xf>
    <xf numFmtId="0" fontId="55" fillId="0" borderId="9" xfId="4" applyFont="1" applyBorder="1" applyAlignment="1" applyProtection="1">
      <alignment vertical="top" wrapText="1"/>
    </xf>
    <xf numFmtId="0" fontId="55" fillId="0" borderId="3" xfId="4" applyFont="1" applyBorder="1" applyAlignment="1" applyProtection="1">
      <alignment vertical="top" wrapText="1"/>
    </xf>
    <xf numFmtId="0" fontId="56" fillId="0" borderId="0" xfId="4" applyFont="1" applyBorder="1" applyAlignment="1" applyProtection="1">
      <alignment horizontal="right"/>
    </xf>
    <xf numFmtId="0" fontId="55" fillId="0" borderId="0" xfId="4" applyFont="1" applyBorder="1" applyAlignment="1" applyProtection="1">
      <alignment horizontal="left"/>
    </xf>
    <xf numFmtId="0" fontId="45" fillId="0" borderId="0" xfId="0" applyFont="1" applyAlignment="1">
      <alignment horizontal="center" wrapText="1"/>
    </xf>
    <xf numFmtId="0" fontId="0" fillId="0" borderId="0" xfId="0" applyAlignment="1">
      <alignment horizontal="center" wrapText="1"/>
    </xf>
    <xf numFmtId="0" fontId="32" fillId="7" borderId="2" xfId="0" applyFont="1" applyFill="1" applyBorder="1" applyAlignment="1" applyProtection="1">
      <alignment wrapText="1"/>
      <protection locked="0"/>
    </xf>
    <xf numFmtId="0" fontId="32" fillId="7" borderId="3" xfId="0" applyFont="1" applyFill="1" applyBorder="1" applyAlignment="1" applyProtection="1">
      <alignment wrapText="1"/>
      <protection locked="0"/>
    </xf>
    <xf numFmtId="0" fontId="25" fillId="0" borderId="0" xfId="0" applyFont="1" applyAlignment="1" applyProtection="1">
      <alignment horizontal="center"/>
      <protection hidden="1"/>
    </xf>
    <xf numFmtId="0" fontId="26" fillId="0" borderId="0" xfId="0" applyFont="1" applyAlignment="1" applyProtection="1">
      <alignment horizontal="center"/>
      <protection hidden="1"/>
    </xf>
    <xf numFmtId="0" fontId="31" fillId="7" borderId="2" xfId="0" applyFont="1" applyFill="1" applyBorder="1" applyAlignment="1" applyProtection="1">
      <protection locked="0"/>
    </xf>
    <xf numFmtId="0" fontId="31" fillId="7" borderId="3" xfId="0" applyFont="1" applyFill="1" applyBorder="1" applyAlignment="1" applyProtection="1">
      <protection locked="0"/>
    </xf>
    <xf numFmtId="0" fontId="31" fillId="7" borderId="1" xfId="0" applyFont="1" applyFill="1" applyBorder="1" applyAlignment="1" applyProtection="1">
      <protection locked="0"/>
    </xf>
    <xf numFmtId="0" fontId="34" fillId="0" borderId="2" xfId="0" applyFont="1" applyFill="1" applyBorder="1" applyAlignment="1" applyProtection="1">
      <alignment horizontal="center"/>
      <protection hidden="1"/>
    </xf>
    <xf numFmtId="0" fontId="34" fillId="0" borderId="3" xfId="0" applyFont="1" applyFill="1" applyBorder="1" applyAlignment="1" applyProtection="1">
      <alignment horizontal="center"/>
      <protection hidden="1"/>
    </xf>
    <xf numFmtId="0" fontId="54" fillId="0" borderId="0" xfId="0" applyFont="1" applyAlignment="1">
      <alignment horizontal="left" vertical="center" wrapText="1"/>
    </xf>
    <xf numFmtId="0" fontId="39" fillId="0" borderId="0" xfId="0" applyFont="1" applyAlignment="1" applyProtection="1">
      <alignment vertical="top" wrapText="1"/>
      <protection hidden="1"/>
    </xf>
    <xf numFmtId="0" fontId="31" fillId="7" borderId="9" xfId="0" applyFont="1" applyFill="1" applyBorder="1" applyAlignment="1" applyProtection="1">
      <protection locked="0"/>
    </xf>
    <xf numFmtId="0" fontId="31" fillId="0" borderId="0" xfId="0" applyFont="1" applyAlignment="1" applyProtection="1">
      <alignment wrapText="1"/>
      <protection hidden="1"/>
    </xf>
    <xf numFmtId="0" fontId="45" fillId="0" borderId="0" xfId="0" applyFont="1" applyAlignment="1">
      <alignment wrapText="1"/>
    </xf>
    <xf numFmtId="0" fontId="47" fillId="0" borderId="0" xfId="0" applyFont="1" applyBorder="1" applyAlignment="1">
      <alignment horizontal="center"/>
    </xf>
    <xf numFmtId="0" fontId="0" fillId="0" borderId="0" xfId="0" applyBorder="1" applyAlignment="1">
      <alignment horizontal="center"/>
    </xf>
    <xf numFmtId="0" fontId="65" fillId="0" borderId="0" xfId="0" applyFont="1" applyBorder="1" applyAlignment="1">
      <alignment wrapText="1"/>
    </xf>
    <xf numFmtId="0" fontId="66" fillId="0" borderId="0" xfId="0" applyFont="1" applyBorder="1" applyAlignment="1">
      <alignment wrapText="1"/>
    </xf>
    <xf numFmtId="0" fontId="54" fillId="0" borderId="0" xfId="0" applyFont="1" applyBorder="1" applyAlignment="1">
      <alignment horizontal="left" vertical="center" wrapText="1"/>
    </xf>
    <xf numFmtId="0" fontId="9" fillId="0" borderId="1" xfId="0" applyFont="1" applyBorder="1" applyAlignment="1" applyProtection="1">
      <protection hidden="1"/>
    </xf>
    <xf numFmtId="0" fontId="16" fillId="9" borderId="32" xfId="0" applyFont="1" applyFill="1" applyBorder="1" applyAlignment="1" applyProtection="1">
      <alignment vertical="top" wrapText="1"/>
      <protection hidden="1"/>
    </xf>
    <xf numFmtId="0" fontId="13" fillId="9" borderId="33" xfId="0" applyFont="1" applyFill="1" applyBorder="1" applyAlignment="1" applyProtection="1">
      <alignment vertical="top" wrapText="1"/>
      <protection hidden="1"/>
    </xf>
    <xf numFmtId="0" fontId="13" fillId="9" borderId="34" xfId="0" applyFont="1" applyFill="1" applyBorder="1" applyAlignment="1" applyProtection="1">
      <alignment vertical="top" wrapText="1"/>
      <protection hidden="1"/>
    </xf>
    <xf numFmtId="0" fontId="13" fillId="9" borderId="35" xfId="0" applyFont="1" applyFill="1" applyBorder="1" applyAlignment="1" applyProtection="1">
      <alignment vertical="top" wrapText="1"/>
      <protection hidden="1"/>
    </xf>
    <xf numFmtId="0" fontId="13" fillId="9" borderId="36" xfId="0" applyFont="1" applyFill="1" applyBorder="1" applyAlignment="1" applyProtection="1">
      <alignment vertical="top" wrapText="1"/>
      <protection hidden="1"/>
    </xf>
    <xf numFmtId="0" fontId="13" fillId="9" borderId="37" xfId="0" applyFont="1" applyFill="1" applyBorder="1" applyAlignment="1" applyProtection="1">
      <alignment vertical="top" wrapText="1"/>
      <protection hidden="1"/>
    </xf>
    <xf numFmtId="0" fontId="9" fillId="6" borderId="9" xfId="0" applyFont="1" applyFill="1" applyBorder="1" applyAlignment="1" applyProtection="1">
      <alignment horizontal="left" vertical="top"/>
    </xf>
    <xf numFmtId="0" fontId="9" fillId="6" borderId="3" xfId="0" applyFont="1" applyFill="1" applyBorder="1" applyAlignment="1" applyProtection="1">
      <alignment horizontal="left" vertical="top"/>
    </xf>
    <xf numFmtId="0" fontId="16" fillId="0" borderId="38" xfId="0" applyFont="1" applyBorder="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9" fillId="0" borderId="2" xfId="0" applyFont="1" applyBorder="1" applyAlignment="1" applyProtection="1">
      <protection hidden="1"/>
    </xf>
    <xf numFmtId="0" fontId="9" fillId="0" borderId="9" xfId="0" applyFont="1" applyBorder="1" applyAlignment="1" applyProtection="1">
      <protection hidden="1"/>
    </xf>
    <xf numFmtId="0" fontId="9" fillId="0" borderId="3" xfId="0" applyFont="1" applyBorder="1" applyAlignment="1" applyProtection="1">
      <protection hidden="1"/>
    </xf>
    <xf numFmtId="0" fontId="14" fillId="0" borderId="2" xfId="0" applyFont="1" applyBorder="1" applyAlignment="1" applyProtection="1">
      <alignment horizontal="left"/>
      <protection hidden="1"/>
    </xf>
    <xf numFmtId="0" fontId="14" fillId="0" borderId="9" xfId="0" applyFont="1" applyBorder="1" applyAlignment="1" applyProtection="1">
      <alignment horizontal="left"/>
      <protection hidden="1"/>
    </xf>
    <xf numFmtId="0" fontId="15" fillId="6" borderId="29" xfId="0" applyFont="1" applyFill="1" applyBorder="1" applyAlignment="1" applyProtection="1">
      <alignment horizontal="left"/>
    </xf>
    <xf numFmtId="0" fontId="15" fillId="6" borderId="20" xfId="0" applyFont="1" applyFill="1" applyBorder="1" applyAlignment="1" applyProtection="1">
      <alignment horizontal="left"/>
    </xf>
    <xf numFmtId="0" fontId="6" fillId="0" borderId="0" xfId="0" applyFont="1" applyAlignment="1" applyProtection="1">
      <alignment horizontal="center"/>
      <protection locked="0"/>
    </xf>
    <xf numFmtId="0" fontId="14" fillId="0" borderId="0" xfId="0" applyFont="1" applyBorder="1" applyAlignment="1">
      <alignment horizontal="right"/>
    </xf>
    <xf numFmtId="0" fontId="9" fillId="7" borderId="27" xfId="0" applyFont="1" applyFill="1" applyBorder="1" applyAlignment="1" applyProtection="1">
      <protection locked="0"/>
    </xf>
    <xf numFmtId="0" fontId="0" fillId="7" borderId="28" xfId="0" applyFill="1" applyBorder="1" applyAlignment="1" applyProtection="1">
      <protection locked="0"/>
    </xf>
    <xf numFmtId="0" fontId="14" fillId="0" borderId="2" xfId="0" applyFont="1" applyBorder="1" applyAlignment="1" applyProtection="1">
      <protection hidden="1"/>
    </xf>
    <xf numFmtId="0" fontId="14" fillId="0" borderId="9" xfId="0" applyFont="1" applyBorder="1" applyAlignment="1" applyProtection="1">
      <protection hidden="1"/>
    </xf>
    <xf numFmtId="0" fontId="18" fillId="0" borderId="7"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4" fillId="0" borderId="2" xfId="0" applyFont="1" applyFill="1" applyBorder="1" applyAlignment="1" applyProtection="1">
      <alignment vertical="center" wrapText="1"/>
      <protection hidden="1"/>
    </xf>
    <xf numFmtId="0" fontId="4" fillId="0" borderId="9" xfId="0" applyFont="1" applyFill="1" applyBorder="1" applyAlignment="1" applyProtection="1">
      <alignment vertical="center" wrapText="1"/>
      <protection hidden="1"/>
    </xf>
    <xf numFmtId="0" fontId="6" fillId="0" borderId="2" xfId="0" applyFont="1" applyFill="1" applyBorder="1" applyAlignment="1" applyProtection="1">
      <alignment vertical="center" wrapText="1"/>
      <protection locked="0" hidden="1"/>
    </xf>
    <xf numFmtId="0" fontId="6" fillId="0" borderId="9" xfId="0" applyFont="1" applyFill="1" applyBorder="1" applyAlignment="1" applyProtection="1">
      <alignment vertical="center" wrapText="1"/>
      <protection locked="0" hidden="1"/>
    </xf>
    <xf numFmtId="0" fontId="14" fillId="0" borderId="2" xfId="0" applyFont="1" applyBorder="1" applyAlignment="1" applyProtection="1">
      <alignment vertical="center"/>
      <protection hidden="1"/>
    </xf>
    <xf numFmtId="0" fontId="14" fillId="0" borderId="9" xfId="0" applyFont="1" applyBorder="1" applyAlignment="1" applyProtection="1">
      <alignment vertical="center"/>
      <protection hidden="1"/>
    </xf>
    <xf numFmtId="0" fontId="6" fillId="0" borderId="2" xfId="0" applyFont="1" applyFill="1" applyBorder="1" applyAlignment="1" applyProtection="1">
      <protection locked="0"/>
    </xf>
    <xf numFmtId="0" fontId="6" fillId="0" borderId="9" xfId="0" applyFont="1" applyFill="1" applyBorder="1" applyAlignment="1" applyProtection="1">
      <protection locked="0"/>
    </xf>
    <xf numFmtId="0" fontId="6" fillId="0" borderId="9" xfId="0" applyFont="1" applyFill="1" applyBorder="1" applyAlignment="1" applyProtection="1">
      <alignment horizontal="center"/>
      <protection hidden="1"/>
    </xf>
    <xf numFmtId="0" fontId="14" fillId="0" borderId="2" xfId="0" applyFont="1" applyBorder="1" applyAlignment="1" applyProtection="1"/>
    <xf numFmtId="0" fontId="14" fillId="0" borderId="9" xfId="0" applyFont="1" applyBorder="1" applyAlignment="1" applyProtection="1"/>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4" fillId="6" borderId="2" xfId="0" applyFont="1" applyFill="1" applyBorder="1" applyAlignment="1" applyProtection="1">
      <alignment horizontal="right" vertical="center" wrapText="1"/>
      <protection hidden="1"/>
    </xf>
    <xf numFmtId="0" fontId="4" fillId="6" borderId="3" xfId="0" applyFont="1" applyFill="1" applyBorder="1" applyAlignment="1" applyProtection="1">
      <alignment horizontal="right" vertical="center" wrapText="1"/>
      <protection hidden="1"/>
    </xf>
    <xf numFmtId="0" fontId="4" fillId="0" borderId="2" xfId="0" applyFont="1" applyFill="1" applyBorder="1" applyAlignment="1" applyProtection="1">
      <alignment horizontal="right" vertical="center" wrapText="1"/>
      <protection hidden="1"/>
    </xf>
    <xf numFmtId="0" fontId="4" fillId="0" borderId="3" xfId="0" applyFont="1" applyFill="1" applyBorder="1" applyAlignment="1" applyProtection="1">
      <alignment horizontal="right" vertical="center" wrapText="1"/>
      <protection hidden="1"/>
    </xf>
    <xf numFmtId="0" fontId="14" fillId="0" borderId="29" xfId="0" applyFont="1" applyBorder="1" applyAlignment="1" applyProtection="1">
      <alignment vertical="center" wrapText="1"/>
    </xf>
    <xf numFmtId="0" fontId="14" fillId="0" borderId="20" xfId="0" applyFont="1" applyBorder="1" applyAlignment="1" applyProtection="1">
      <alignment vertical="center" wrapText="1"/>
    </xf>
    <xf numFmtId="0" fontId="14" fillId="0" borderId="30" xfId="0" applyFont="1" applyBorder="1" applyAlignment="1" applyProtection="1">
      <alignment vertical="center" wrapText="1"/>
    </xf>
    <xf numFmtId="0" fontId="14" fillId="0" borderId="26" xfId="0" applyFont="1" applyBorder="1" applyAlignment="1" applyProtection="1">
      <alignment vertical="center" wrapText="1"/>
    </xf>
    <xf numFmtId="165" fontId="5" fillId="0" borderId="1" xfId="0" applyNumberFormat="1" applyFont="1" applyBorder="1" applyAlignment="1" applyProtection="1">
      <alignment horizontal="center"/>
      <protection hidden="1"/>
    </xf>
    <xf numFmtId="0" fontId="9" fillId="7" borderId="27" xfId="0" applyFont="1" applyFill="1" applyBorder="1" applyAlignment="1" applyProtection="1">
      <alignment horizontal="left" vertical="center"/>
      <protection locked="0"/>
    </xf>
    <xf numFmtId="0" fontId="9" fillId="7" borderId="31" xfId="0" applyFont="1" applyFill="1" applyBorder="1" applyAlignment="1" applyProtection="1">
      <alignment horizontal="left" vertical="center"/>
      <protection locked="0"/>
    </xf>
    <xf numFmtId="0" fontId="9" fillId="7" borderId="28" xfId="0" applyFont="1" applyFill="1" applyBorder="1" applyAlignment="1" applyProtection="1">
      <alignment horizontal="left" vertical="center"/>
      <protection locked="0"/>
    </xf>
    <xf numFmtId="164" fontId="13" fillId="0" borderId="0" xfId="0" applyNumberFormat="1" applyFont="1" applyFill="1" applyAlignment="1" applyProtection="1">
      <alignment horizontal="center" vertical="top" wrapText="1"/>
      <protection hidden="1"/>
    </xf>
    <xf numFmtId="0" fontId="6" fillId="0" borderId="2" xfId="0" applyFont="1" applyBorder="1" applyAlignment="1" applyProtection="1">
      <protection locked="0"/>
    </xf>
    <xf numFmtId="0" fontId="6" fillId="0" borderId="9" xfId="0" applyFont="1" applyBorder="1" applyAlignment="1" applyProtection="1">
      <protection locked="0"/>
    </xf>
    <xf numFmtId="0" fontId="6" fillId="0" borderId="0" xfId="0" applyFont="1" applyFill="1" applyBorder="1" applyAlignment="1" applyProtection="1">
      <alignment horizontal="right"/>
      <protection hidden="1"/>
    </xf>
    <xf numFmtId="0" fontId="4" fillId="0" borderId="6" xfId="0" applyFont="1" applyBorder="1" applyAlignment="1" applyProtection="1"/>
    <xf numFmtId="0" fontId="4" fillId="0" borderId="30" xfId="0" applyFont="1" applyBorder="1" applyAlignment="1" applyProtection="1"/>
    <xf numFmtId="49" fontId="4" fillId="7" borderId="27" xfId="0" applyNumberFormat="1" applyFont="1" applyFill="1" applyBorder="1" applyAlignment="1" applyProtection="1">
      <alignment horizontal="left"/>
      <protection locked="0"/>
    </xf>
    <xf numFmtId="49" fontId="4" fillId="7" borderId="28" xfId="0" applyNumberFormat="1" applyFont="1" applyFill="1" applyBorder="1" applyAlignment="1" applyProtection="1">
      <alignment horizontal="left"/>
      <protection locked="0"/>
    </xf>
    <xf numFmtId="0" fontId="18" fillId="0" borderId="9" xfId="0" applyFont="1" applyFill="1" applyBorder="1" applyAlignment="1">
      <alignment horizontal="center"/>
    </xf>
    <xf numFmtId="0" fontId="18" fillId="0" borderId="26" xfId="0" applyFont="1" applyFill="1" applyBorder="1" applyAlignment="1">
      <alignment horizontal="center"/>
    </xf>
    <xf numFmtId="0" fontId="18" fillId="0" borderId="21" xfId="0" applyFont="1" applyFill="1" applyBorder="1" applyAlignment="1">
      <alignment horizontal="center"/>
    </xf>
    <xf numFmtId="0" fontId="18" fillId="0" borderId="0" xfId="0" applyFont="1" applyFill="1" applyAlignment="1" applyProtection="1">
      <alignment horizontal="left" wrapText="1"/>
      <protection hidden="1"/>
    </xf>
    <xf numFmtId="0" fontId="9" fillId="2" borderId="2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14" fillId="2" borderId="20" xfId="0" applyNumberFormat="1" applyFont="1" applyFill="1" applyBorder="1" applyAlignment="1" applyProtection="1">
      <alignment horizontal="center" vertical="center" wrapText="1"/>
      <protection hidden="1"/>
    </xf>
    <xf numFmtId="0" fontId="14" fillId="2" borderId="23" xfId="0" applyNumberFormat="1" applyFont="1" applyFill="1" applyBorder="1" applyAlignment="1" applyProtection="1">
      <alignment horizontal="center" vertical="center" wrapText="1"/>
      <protection hidden="1"/>
    </xf>
    <xf numFmtId="0" fontId="14" fillId="2" borderId="0" xfId="0" applyNumberFormat="1" applyFont="1" applyFill="1" applyBorder="1" applyAlignment="1" applyProtection="1">
      <alignment horizontal="center" vertical="center" wrapText="1"/>
      <protection hidden="1"/>
    </xf>
    <xf numFmtId="0" fontId="14" fillId="2" borderId="7" xfId="0" applyNumberFormat="1" applyFont="1" applyFill="1" applyBorder="1" applyAlignment="1" applyProtection="1">
      <alignment horizontal="center" vertical="center" wrapText="1"/>
      <protection hidden="1"/>
    </xf>
    <xf numFmtId="164" fontId="4" fillId="7" borderId="27" xfId="0" applyNumberFormat="1" applyFont="1" applyFill="1" applyBorder="1" applyAlignment="1" applyProtection="1">
      <alignment horizontal="left" vertical="center"/>
      <protection locked="0"/>
    </xf>
    <xf numFmtId="164" fontId="4" fillId="7" borderId="28" xfId="0" applyNumberFormat="1" applyFont="1" applyFill="1" applyBorder="1" applyAlignment="1" applyProtection="1">
      <alignment horizontal="left" vertical="center"/>
      <protection locked="0"/>
    </xf>
    <xf numFmtId="165" fontId="18" fillId="0" borderId="0" xfId="0" applyNumberFormat="1" applyFont="1" applyAlignment="1" applyProtection="1">
      <alignment vertical="top" wrapText="1"/>
      <protection hidden="1"/>
    </xf>
    <xf numFmtId="165" fontId="3" fillId="0" borderId="0" xfId="0" applyNumberFormat="1" applyFont="1" applyAlignment="1" applyProtection="1">
      <alignment vertical="top" wrapText="1"/>
      <protection hidden="1"/>
    </xf>
    <xf numFmtId="165" fontId="3" fillId="0" borderId="0" xfId="0" applyNumberFormat="1" applyFont="1" applyAlignment="1" applyProtection="1">
      <alignment horizontal="center" vertical="center" wrapText="1"/>
      <protection hidden="1"/>
    </xf>
    <xf numFmtId="165" fontId="3" fillId="0" borderId="0" xfId="0" applyNumberFormat="1" applyFont="1" applyBorder="1" applyAlignment="1" applyProtection="1">
      <alignment horizontal="center" vertical="center" wrapText="1"/>
      <protection hidden="1"/>
    </xf>
    <xf numFmtId="0" fontId="3" fillId="0" borderId="0" xfId="0" applyFont="1" applyBorder="1" applyAlignment="1" applyProtection="1">
      <alignment horizontal="right" vertical="center" wrapText="1"/>
      <protection hidden="1"/>
    </xf>
    <xf numFmtId="0" fontId="3" fillId="0" borderId="0" xfId="0" applyFont="1" applyAlignment="1" applyProtection="1">
      <alignment horizontal="right" vertical="center" wrapText="1"/>
      <protection hidden="1"/>
    </xf>
    <xf numFmtId="49" fontId="4" fillId="7" borderId="27" xfId="0" applyNumberFormat="1" applyFont="1" applyFill="1" applyBorder="1" applyAlignment="1" applyProtection="1">
      <alignment horizontal="left" vertical="center"/>
      <protection locked="0"/>
    </xf>
    <xf numFmtId="49" fontId="4" fillId="7" borderId="28" xfId="0" applyNumberFormat="1" applyFont="1" applyFill="1" applyBorder="1" applyAlignment="1" applyProtection="1">
      <alignment horizontal="left" vertical="center"/>
      <protection locked="0"/>
    </xf>
    <xf numFmtId="0" fontId="13" fillId="9" borderId="32" xfId="0" applyFont="1" applyFill="1" applyBorder="1" applyAlignment="1" applyProtection="1">
      <alignment vertical="top" wrapText="1"/>
      <protection hidden="1"/>
    </xf>
  </cellXfs>
  <cellStyles count="5">
    <cellStyle name="Currency" xfId="1" builtinId="4"/>
    <cellStyle name="Currency 2" xfId="2" xr:uid="{00000000-0005-0000-0000-000001000000}"/>
    <cellStyle name="Normal" xfId="0" builtinId="0"/>
    <cellStyle name="Normal 2" xfId="3" xr:uid="{00000000-0005-0000-0000-000003000000}"/>
    <cellStyle name="Normal 2 10" xfId="4" xr:uid="{00000000-0005-0000-0000-000004000000}"/>
  </cellStyles>
  <dxfs count="224">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39994506668294322"/>
        </patternFill>
      </fill>
      <border>
        <left style="thin">
          <color indexed="64"/>
        </left>
        <right style="thin">
          <color indexed="64"/>
        </right>
        <top style="thin">
          <color indexed="64"/>
        </top>
        <bottom style="thin">
          <color indexed="64"/>
        </bottom>
      </border>
    </dxf>
    <dxf>
      <font>
        <b/>
        <i val="0"/>
        <color rgb="FFFF0000"/>
      </font>
    </dxf>
    <dxf>
      <fill>
        <patternFill>
          <bgColor theme="6" tint="0.59996337778862885"/>
        </patternFill>
      </fill>
      <border>
        <left style="thin">
          <color auto="1"/>
        </left>
        <right style="thin">
          <color auto="1"/>
        </right>
        <top style="thin">
          <color auto="1"/>
        </top>
        <bottom style="thin">
          <color auto="1"/>
        </bottom>
        <vertical/>
        <horizontal/>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ill>
        <patternFill>
          <bgColor rgb="FFD3E0BC"/>
        </patternFill>
      </fill>
      <border>
        <left style="thin">
          <color indexed="64"/>
        </left>
        <right style="thin">
          <color indexed="64"/>
        </right>
        <top style="thin">
          <color indexed="64"/>
        </top>
        <bottom style="thin">
          <color indexed="64"/>
        </bottom>
      </border>
    </dxf>
    <dxf>
      <font>
        <b/>
        <i val="0"/>
        <color rgb="FFFF0000"/>
      </font>
    </dxf>
    <dxf>
      <font>
        <color theme="1"/>
      </font>
    </dxf>
    <dxf>
      <font>
        <b/>
        <i val="0"/>
        <color rgb="FFFF0000"/>
      </font>
    </dxf>
    <dxf>
      <font>
        <color theme="1"/>
      </font>
    </dxf>
    <dxf>
      <font>
        <b/>
        <i val="0"/>
        <color rgb="FFFF0000"/>
      </font>
    </dxf>
    <dxf>
      <font>
        <color theme="1"/>
      </font>
    </dxf>
    <dxf>
      <font>
        <b/>
        <i val="0"/>
        <color rgb="FFFF0000"/>
      </font>
    </dxf>
    <dxf>
      <font>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3060701</xdr:colOff>
      <xdr:row>1</xdr:row>
      <xdr:rowOff>63500</xdr:rowOff>
    </xdr:from>
    <xdr:to>
      <xdr:col>1</xdr:col>
      <xdr:colOff>3670301</xdr:colOff>
      <xdr:row>4</xdr:row>
      <xdr:rowOff>278063</xdr:rowOff>
    </xdr:to>
    <xdr:pic>
      <xdr:nvPicPr>
        <xdr:cNvPr id="4" name="Picture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4118" y="254000"/>
          <a:ext cx="609600" cy="78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28574</xdr:colOff>
      <xdr:row>0</xdr:row>
      <xdr:rowOff>1</xdr:rowOff>
    </xdr:from>
    <xdr:to>
      <xdr:col>3</xdr:col>
      <xdr:colOff>809625</xdr:colOff>
      <xdr:row>0</xdr:row>
      <xdr:rowOff>152400</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2495549" y="1"/>
          <a:ext cx="781051" cy="152399"/>
        </a:xfrm>
        <a:prstGeom prst="rect">
          <a:avLst/>
        </a:prstGeom>
        <a:solidFill>
          <a:srgbClr val="D3E0BC">
            <a:alpha val="33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733425</xdr:colOff>
      <xdr:row>2</xdr:row>
      <xdr:rowOff>209550</xdr:rowOff>
    </xdr:to>
    <xdr:pic>
      <xdr:nvPicPr>
        <xdr:cNvPr id="48186" name="Picture 3">
          <a:extLst>
            <a:ext uri="{FF2B5EF4-FFF2-40B4-BE49-F238E27FC236}">
              <a16:creationId xmlns:a16="http://schemas.microsoft.com/office/drawing/2014/main" id="{00000000-0008-0000-0200-00003AB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47625"/>
          <a:ext cx="466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9525</xdr:rowOff>
    </xdr:from>
    <xdr:to>
      <xdr:col>3</xdr:col>
      <xdr:colOff>819151</xdr:colOff>
      <xdr:row>0</xdr:row>
      <xdr:rowOff>171450</xdr:rowOff>
    </xdr:to>
    <xdr:sp macro="" textlink="">
      <xdr:nvSpPr>
        <xdr:cNvPr id="10" name="Rectangle 9">
          <a:extLst>
            <a:ext uri="{FF2B5EF4-FFF2-40B4-BE49-F238E27FC236}">
              <a16:creationId xmlns:a16="http://schemas.microsoft.com/office/drawing/2014/main" id="{00000000-0008-0000-0400-00000A000000}"/>
            </a:ext>
          </a:extLst>
        </xdr:cNvPr>
        <xdr:cNvSpPr/>
      </xdr:nvSpPr>
      <xdr:spPr>
        <a:xfrm>
          <a:off x="2514600" y="9525"/>
          <a:ext cx="771526" cy="161925"/>
        </a:xfrm>
        <a:prstGeom prst="rect">
          <a:avLst/>
        </a:prstGeom>
        <a:solidFill>
          <a:srgbClr val="D3E0BC">
            <a:alpha val="33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6163</xdr:colOff>
      <xdr:row>0</xdr:row>
      <xdr:rowOff>9527</xdr:rowOff>
    </xdr:from>
    <xdr:to>
      <xdr:col>3</xdr:col>
      <xdr:colOff>809625</xdr:colOff>
      <xdr:row>0</xdr:row>
      <xdr:rowOff>152401</xdr:rowOff>
    </xdr:to>
    <xdr:sp macro="" textlink="">
      <xdr:nvSpPr>
        <xdr:cNvPr id="5" name="Rectangle 4">
          <a:extLst>
            <a:ext uri="{FF2B5EF4-FFF2-40B4-BE49-F238E27FC236}">
              <a16:creationId xmlns:a16="http://schemas.microsoft.com/office/drawing/2014/main" id="{00000000-0008-0000-0500-000005000000}"/>
            </a:ext>
          </a:extLst>
        </xdr:cNvPr>
        <xdr:cNvSpPr/>
      </xdr:nvSpPr>
      <xdr:spPr>
        <a:xfrm>
          <a:off x="2473138" y="9527"/>
          <a:ext cx="803462" cy="142874"/>
        </a:xfrm>
        <a:prstGeom prst="rect">
          <a:avLst/>
        </a:prstGeom>
        <a:solidFill>
          <a:srgbClr val="D3E0BC">
            <a:alpha val="33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34924</xdr:colOff>
      <xdr:row>0</xdr:row>
      <xdr:rowOff>29634</xdr:rowOff>
    </xdr:from>
    <xdr:to>
      <xdr:col>3</xdr:col>
      <xdr:colOff>801159</xdr:colOff>
      <xdr:row>0</xdr:row>
      <xdr:rowOff>146050</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2501899" y="29634"/>
          <a:ext cx="766235" cy="116416"/>
        </a:xfrm>
        <a:prstGeom prst="rect">
          <a:avLst/>
        </a:prstGeom>
        <a:solidFill>
          <a:srgbClr val="D3E0BC">
            <a:alpha val="33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28574</xdr:colOff>
      <xdr:row>0</xdr:row>
      <xdr:rowOff>9526</xdr:rowOff>
    </xdr:from>
    <xdr:to>
      <xdr:col>3</xdr:col>
      <xdr:colOff>809625</xdr:colOff>
      <xdr:row>0</xdr:row>
      <xdr:rowOff>142875</xdr:rowOff>
    </xdr:to>
    <xdr:sp macro="" textlink="">
      <xdr:nvSpPr>
        <xdr:cNvPr id="2" name="Rectangle 1">
          <a:extLst>
            <a:ext uri="{FF2B5EF4-FFF2-40B4-BE49-F238E27FC236}">
              <a16:creationId xmlns:a16="http://schemas.microsoft.com/office/drawing/2014/main" id="{00000000-0008-0000-0700-000002000000}"/>
            </a:ext>
          </a:extLst>
        </xdr:cNvPr>
        <xdr:cNvSpPr/>
      </xdr:nvSpPr>
      <xdr:spPr>
        <a:xfrm>
          <a:off x="2495549" y="9526"/>
          <a:ext cx="781051" cy="133349"/>
        </a:xfrm>
        <a:prstGeom prst="rect">
          <a:avLst/>
        </a:prstGeom>
        <a:solidFill>
          <a:srgbClr val="D3E0BC">
            <a:alpha val="33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0</xdr:row>
      <xdr:rowOff>0</xdr:rowOff>
    </xdr:from>
    <xdr:to>
      <xdr:col>3</xdr:col>
      <xdr:colOff>809626</xdr:colOff>
      <xdr:row>0</xdr:row>
      <xdr:rowOff>152400</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2505075" y="0"/>
          <a:ext cx="771526" cy="152400"/>
        </a:xfrm>
        <a:prstGeom prst="rect">
          <a:avLst/>
        </a:prstGeom>
        <a:solidFill>
          <a:srgbClr val="D3E0BC">
            <a:alpha val="33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xdr:colOff>
      <xdr:row>0</xdr:row>
      <xdr:rowOff>19051</xdr:rowOff>
    </xdr:from>
    <xdr:to>
      <xdr:col>3</xdr:col>
      <xdr:colOff>809626</xdr:colOff>
      <xdr:row>0</xdr:row>
      <xdr:rowOff>152400</xdr:rowOff>
    </xdr:to>
    <xdr:sp macro="" textlink="">
      <xdr:nvSpPr>
        <xdr:cNvPr id="3" name="Rectangle 2">
          <a:extLst>
            <a:ext uri="{FF2B5EF4-FFF2-40B4-BE49-F238E27FC236}">
              <a16:creationId xmlns:a16="http://schemas.microsoft.com/office/drawing/2014/main" id="{00000000-0008-0000-0900-000003000000}"/>
            </a:ext>
          </a:extLst>
        </xdr:cNvPr>
        <xdr:cNvSpPr/>
      </xdr:nvSpPr>
      <xdr:spPr>
        <a:xfrm>
          <a:off x="2486025" y="19051"/>
          <a:ext cx="790576" cy="133349"/>
        </a:xfrm>
        <a:prstGeom prst="rect">
          <a:avLst/>
        </a:prstGeom>
        <a:solidFill>
          <a:srgbClr val="D3E0BC">
            <a:alpha val="33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47624</xdr:colOff>
      <xdr:row>0</xdr:row>
      <xdr:rowOff>1</xdr:rowOff>
    </xdr:from>
    <xdr:to>
      <xdr:col>3</xdr:col>
      <xdr:colOff>809625</xdr:colOff>
      <xdr:row>0</xdr:row>
      <xdr:rowOff>161925</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2514599" y="1"/>
          <a:ext cx="762001" cy="161924"/>
        </a:xfrm>
        <a:prstGeom prst="rect">
          <a:avLst/>
        </a:prstGeom>
        <a:solidFill>
          <a:srgbClr val="D3E0BC">
            <a:alpha val="33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fs\homep\Users\Subbu\AppData\Local\Microsoft\Windows\Temporary%20Internet%20Files\Content.Outlook\CX6139ZO\FHLBC_AHP_IncomeCalculation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sehold Summary"/>
      <sheetName val="HH Member 1"/>
      <sheetName val="HH Member 2"/>
      <sheetName val="HH Member 3"/>
      <sheetName val="HH Member 4"/>
      <sheetName val="Periods"/>
      <sheetName val="Important Information"/>
      <sheetName val="  "/>
      <sheetName val="download"/>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rgb="FFFFC000"/>
  </sheetPr>
  <dimension ref="A1:M27"/>
  <sheetViews>
    <sheetView showGridLines="0" topLeftCell="A13" workbookViewId="0">
      <selection activeCell="C49" sqref="C49:E49"/>
    </sheetView>
  </sheetViews>
  <sheetFormatPr defaultRowHeight="15.75" x14ac:dyDescent="0.25"/>
  <cols>
    <col min="9" max="13" width="19.75" customWidth="1"/>
  </cols>
  <sheetData>
    <row r="1" spans="1:13" x14ac:dyDescent="0.25">
      <c r="A1" s="350" t="s">
        <v>0</v>
      </c>
      <c r="B1" s="350"/>
      <c r="C1" s="351" t="s">
        <v>1</v>
      </c>
      <c r="D1" s="351"/>
      <c r="E1" s="156"/>
      <c r="F1" s="157"/>
      <c r="G1" s="156"/>
      <c r="H1" s="156"/>
      <c r="I1" s="156"/>
      <c r="J1" s="156"/>
      <c r="K1" s="156"/>
      <c r="L1" s="156"/>
      <c r="M1" s="156"/>
    </row>
    <row r="2" spans="1:13" x14ac:dyDescent="0.25">
      <c r="A2" s="350" t="s">
        <v>2</v>
      </c>
      <c r="B2" s="350"/>
      <c r="C2" s="261">
        <v>25080</v>
      </c>
      <c r="D2" s="156"/>
      <c r="E2" s="156"/>
      <c r="F2" s="157"/>
      <c r="G2" s="156"/>
      <c r="H2" s="156"/>
      <c r="I2" s="156"/>
      <c r="J2" s="156"/>
      <c r="K2" s="156"/>
      <c r="L2" s="156"/>
      <c r="M2" s="156"/>
    </row>
    <row r="3" spans="1:13" x14ac:dyDescent="0.25">
      <c r="A3" s="157"/>
      <c r="B3" s="158"/>
      <c r="C3" s="159"/>
      <c r="D3" s="159"/>
      <c r="E3" s="159"/>
      <c r="F3" s="158"/>
      <c r="G3" s="159"/>
      <c r="H3" s="159"/>
      <c r="I3" s="159"/>
      <c r="J3" s="159"/>
      <c r="K3" s="159"/>
      <c r="L3" s="159"/>
      <c r="M3" s="159"/>
    </row>
    <row r="4" spans="1:13" ht="36" customHeight="1" x14ac:dyDescent="0.25">
      <c r="A4" s="345" t="s">
        <v>3</v>
      </c>
      <c r="B4" s="345" t="s">
        <v>4</v>
      </c>
      <c r="C4" s="346" t="s">
        <v>5</v>
      </c>
      <c r="D4" s="346"/>
      <c r="E4" s="346"/>
      <c r="F4" s="345" t="s">
        <v>6</v>
      </c>
      <c r="G4" s="346"/>
      <c r="H4" s="346"/>
      <c r="I4" s="345" t="s">
        <v>7</v>
      </c>
      <c r="J4" s="346"/>
      <c r="K4" s="346"/>
      <c r="L4" s="345" t="s">
        <v>8</v>
      </c>
      <c r="M4" s="345" t="s">
        <v>9</v>
      </c>
    </row>
    <row r="5" spans="1:13" x14ac:dyDescent="0.25">
      <c r="A5" s="345"/>
      <c r="B5" s="346"/>
      <c r="C5" s="260" t="s">
        <v>10</v>
      </c>
      <c r="D5" s="260" t="s">
        <v>11</v>
      </c>
      <c r="E5" s="260" t="s">
        <v>12</v>
      </c>
      <c r="F5" s="346"/>
      <c r="G5" s="346"/>
      <c r="H5" s="346"/>
      <c r="I5" s="260" t="s">
        <v>13</v>
      </c>
      <c r="J5" s="260" t="s">
        <v>14</v>
      </c>
      <c r="K5" s="260" t="s">
        <v>15</v>
      </c>
      <c r="L5" s="345"/>
      <c r="M5" s="346"/>
    </row>
    <row r="6" spans="1:13" s="165" customFormat="1" ht="37.5" customHeight="1" x14ac:dyDescent="0.25">
      <c r="A6" s="163">
        <v>1</v>
      </c>
      <c r="B6" s="162">
        <v>43497</v>
      </c>
      <c r="C6" s="163"/>
      <c r="D6" s="163" t="s">
        <v>16</v>
      </c>
      <c r="E6" s="163"/>
      <c r="F6" s="344" t="s">
        <v>17</v>
      </c>
      <c r="G6" s="344"/>
      <c r="H6" s="344"/>
      <c r="I6" s="161" t="s">
        <v>18</v>
      </c>
      <c r="J6" s="161" t="s">
        <v>19</v>
      </c>
      <c r="K6" s="161" t="s">
        <v>20</v>
      </c>
      <c r="L6" s="162">
        <v>43521</v>
      </c>
      <c r="M6" s="259" t="s">
        <v>21</v>
      </c>
    </row>
    <row r="7" spans="1:13" ht="50.25" customHeight="1" x14ac:dyDescent="0.25">
      <c r="A7" s="163">
        <v>2</v>
      </c>
      <c r="B7" s="162">
        <v>43497</v>
      </c>
      <c r="C7" s="163" t="s">
        <v>16</v>
      </c>
      <c r="D7" s="163"/>
      <c r="E7" s="163"/>
      <c r="F7" s="344" t="s">
        <v>22</v>
      </c>
      <c r="G7" s="344"/>
      <c r="H7" s="344"/>
      <c r="I7" s="161" t="s">
        <v>18</v>
      </c>
      <c r="J7" s="161" t="s">
        <v>19</v>
      </c>
      <c r="K7" s="161" t="s">
        <v>20</v>
      </c>
      <c r="L7" s="162">
        <v>43521</v>
      </c>
      <c r="M7" s="259" t="s">
        <v>21</v>
      </c>
    </row>
    <row r="8" spans="1:13" ht="57.75" customHeight="1" x14ac:dyDescent="0.25">
      <c r="A8" s="163">
        <v>3</v>
      </c>
      <c r="B8" s="162">
        <v>43497</v>
      </c>
      <c r="C8" s="163"/>
      <c r="D8" s="163" t="s">
        <v>16</v>
      </c>
      <c r="E8" s="163"/>
      <c r="F8" s="344" t="s">
        <v>23</v>
      </c>
      <c r="G8" s="344"/>
      <c r="H8" s="344"/>
      <c r="I8" s="161" t="s">
        <v>18</v>
      </c>
      <c r="J8" s="161" t="s">
        <v>19</v>
      </c>
      <c r="K8" s="161" t="s">
        <v>20</v>
      </c>
      <c r="L8" s="162">
        <v>43521</v>
      </c>
      <c r="M8" s="259" t="s">
        <v>21</v>
      </c>
    </row>
    <row r="9" spans="1:13" ht="60.75" customHeight="1" x14ac:dyDescent="0.25">
      <c r="A9" s="163">
        <v>4</v>
      </c>
      <c r="B9" s="162">
        <v>43497</v>
      </c>
      <c r="C9" s="163"/>
      <c r="D9" s="163" t="s">
        <v>16</v>
      </c>
      <c r="E9" s="163"/>
      <c r="F9" s="344" t="s">
        <v>24</v>
      </c>
      <c r="G9" s="344"/>
      <c r="H9" s="344"/>
      <c r="I9" s="161" t="s">
        <v>18</v>
      </c>
      <c r="J9" s="161" t="s">
        <v>19</v>
      </c>
      <c r="K9" s="161" t="s">
        <v>20</v>
      </c>
      <c r="L9" s="162">
        <v>43521</v>
      </c>
      <c r="M9" s="259" t="s">
        <v>21</v>
      </c>
    </row>
    <row r="10" spans="1:13" ht="43.5" customHeight="1" x14ac:dyDescent="0.25">
      <c r="A10" s="163">
        <v>5</v>
      </c>
      <c r="B10" s="162">
        <v>43497</v>
      </c>
      <c r="C10" s="163" t="s">
        <v>16</v>
      </c>
      <c r="D10" s="163"/>
      <c r="E10" s="163"/>
      <c r="F10" s="344" t="s">
        <v>25</v>
      </c>
      <c r="G10" s="344"/>
      <c r="H10" s="344"/>
      <c r="I10" s="161" t="s">
        <v>18</v>
      </c>
      <c r="J10" s="161" t="s">
        <v>19</v>
      </c>
      <c r="K10" s="161" t="s">
        <v>20</v>
      </c>
      <c r="L10" s="162">
        <v>43521</v>
      </c>
      <c r="M10" s="259" t="s">
        <v>21</v>
      </c>
    </row>
    <row r="11" spans="1:13" ht="54.75" customHeight="1" x14ac:dyDescent="0.25">
      <c r="A11" s="163">
        <v>6</v>
      </c>
      <c r="B11" s="162">
        <v>43497</v>
      </c>
      <c r="C11" s="163"/>
      <c r="D11" s="163" t="s">
        <v>16</v>
      </c>
      <c r="E11" s="163"/>
      <c r="F11" s="344" t="s">
        <v>26</v>
      </c>
      <c r="G11" s="344"/>
      <c r="H11" s="344"/>
      <c r="I11" s="161" t="s">
        <v>18</v>
      </c>
      <c r="J11" s="161" t="s">
        <v>19</v>
      </c>
      <c r="K11" s="161" t="s">
        <v>20</v>
      </c>
      <c r="L11" s="162">
        <v>43521</v>
      </c>
      <c r="M11" s="259" t="s">
        <v>21</v>
      </c>
    </row>
    <row r="12" spans="1:13" ht="63.75" customHeight="1" x14ac:dyDescent="0.25">
      <c r="A12" s="163">
        <v>7</v>
      </c>
      <c r="B12" s="162">
        <v>43497</v>
      </c>
      <c r="C12" s="163"/>
      <c r="D12" s="163" t="s">
        <v>16</v>
      </c>
      <c r="E12" s="163"/>
      <c r="F12" s="344" t="s">
        <v>27</v>
      </c>
      <c r="G12" s="344"/>
      <c r="H12" s="344"/>
      <c r="I12" s="161" t="s">
        <v>18</v>
      </c>
      <c r="J12" s="161" t="s">
        <v>19</v>
      </c>
      <c r="K12" s="161" t="s">
        <v>20</v>
      </c>
      <c r="L12" s="162">
        <v>43521</v>
      </c>
      <c r="M12" s="259" t="s">
        <v>21</v>
      </c>
    </row>
    <row r="13" spans="1:13" ht="36.75" customHeight="1" x14ac:dyDescent="0.25">
      <c r="A13" s="163">
        <v>8</v>
      </c>
      <c r="B13" s="162">
        <v>44922</v>
      </c>
      <c r="C13" s="163"/>
      <c r="D13" s="163" t="s">
        <v>16</v>
      </c>
      <c r="E13" s="163"/>
      <c r="F13" s="344" t="s">
        <v>28</v>
      </c>
      <c r="G13" s="344"/>
      <c r="H13" s="344"/>
      <c r="I13" s="161" t="s">
        <v>29</v>
      </c>
      <c r="J13" s="259" t="s">
        <v>30</v>
      </c>
      <c r="K13" s="259" t="s">
        <v>31</v>
      </c>
      <c r="L13" s="257" t="s">
        <v>32</v>
      </c>
      <c r="M13" s="161" t="s">
        <v>33</v>
      </c>
    </row>
    <row r="14" spans="1:13" ht="63.75" customHeight="1" x14ac:dyDescent="0.25">
      <c r="A14" s="163">
        <v>9</v>
      </c>
      <c r="B14" s="162">
        <v>45274</v>
      </c>
      <c r="C14" s="163"/>
      <c r="D14" s="163" t="s">
        <v>16</v>
      </c>
      <c r="E14" s="163"/>
      <c r="F14" s="347" t="s">
        <v>34</v>
      </c>
      <c r="G14" s="348"/>
      <c r="H14" s="349"/>
      <c r="I14" s="161" t="s">
        <v>29</v>
      </c>
      <c r="J14" s="259" t="s">
        <v>30</v>
      </c>
      <c r="K14" s="259" t="s">
        <v>35</v>
      </c>
      <c r="L14" s="257">
        <v>45274</v>
      </c>
      <c r="M14" s="161" t="s">
        <v>33</v>
      </c>
    </row>
    <row r="15" spans="1:13" ht="61.5" customHeight="1" x14ac:dyDescent="0.25">
      <c r="A15" s="163">
        <v>10</v>
      </c>
      <c r="B15" s="162">
        <v>45274</v>
      </c>
      <c r="C15" s="163"/>
      <c r="D15" s="163" t="s">
        <v>16</v>
      </c>
      <c r="E15" s="163"/>
      <c r="F15" s="344" t="s">
        <v>36</v>
      </c>
      <c r="G15" s="344"/>
      <c r="H15" s="344"/>
      <c r="I15" s="161" t="s">
        <v>29</v>
      </c>
      <c r="J15" s="259" t="s">
        <v>30</v>
      </c>
      <c r="K15" s="259" t="s">
        <v>35</v>
      </c>
      <c r="L15" s="257">
        <v>45274</v>
      </c>
      <c r="M15" s="161" t="s">
        <v>33</v>
      </c>
    </row>
    <row r="16" spans="1:13" ht="37.5" customHeight="1" x14ac:dyDescent="0.25">
      <c r="A16" s="163">
        <v>11</v>
      </c>
      <c r="B16" s="162">
        <v>45274</v>
      </c>
      <c r="C16" s="163"/>
      <c r="D16" s="163" t="s">
        <v>16</v>
      </c>
      <c r="E16" s="163"/>
      <c r="F16" s="347" t="s">
        <v>37</v>
      </c>
      <c r="G16" s="348"/>
      <c r="H16" s="349"/>
      <c r="I16" s="161" t="s">
        <v>29</v>
      </c>
      <c r="J16" s="259" t="s">
        <v>30</v>
      </c>
      <c r="K16" s="259" t="s">
        <v>35</v>
      </c>
      <c r="L16" s="257">
        <v>45274</v>
      </c>
      <c r="M16" s="161" t="s">
        <v>33</v>
      </c>
    </row>
    <row r="17" spans="1:13" ht="45" customHeight="1" x14ac:dyDescent="0.25">
      <c r="A17" s="163">
        <v>12</v>
      </c>
      <c r="B17" s="162">
        <v>45274</v>
      </c>
      <c r="C17" s="163"/>
      <c r="D17" s="163" t="s">
        <v>16</v>
      </c>
      <c r="E17" s="163"/>
      <c r="F17" s="344" t="s">
        <v>38</v>
      </c>
      <c r="G17" s="344"/>
      <c r="H17" s="344"/>
      <c r="I17" s="161" t="s">
        <v>29</v>
      </c>
      <c r="J17" s="259" t="s">
        <v>30</v>
      </c>
      <c r="K17" s="161" t="s">
        <v>39</v>
      </c>
      <c r="L17" s="164">
        <v>45274</v>
      </c>
      <c r="M17" s="161" t="s">
        <v>33</v>
      </c>
    </row>
    <row r="18" spans="1:13" ht="90.75" customHeight="1" x14ac:dyDescent="0.25">
      <c r="A18" s="163">
        <v>13</v>
      </c>
      <c r="B18" s="162">
        <v>45274</v>
      </c>
      <c r="C18" s="163"/>
      <c r="D18" s="163" t="s">
        <v>16</v>
      </c>
      <c r="E18" s="163"/>
      <c r="F18" s="344" t="s">
        <v>40</v>
      </c>
      <c r="G18" s="344"/>
      <c r="H18" s="344"/>
      <c r="I18" s="161" t="s">
        <v>29</v>
      </c>
      <c r="J18" s="259" t="s">
        <v>30</v>
      </c>
      <c r="K18" s="259" t="s">
        <v>41</v>
      </c>
      <c r="L18" s="164">
        <v>45274</v>
      </c>
      <c r="M18" s="161" t="s">
        <v>33</v>
      </c>
    </row>
    <row r="19" spans="1:13" x14ac:dyDescent="0.25">
      <c r="A19" s="163"/>
      <c r="B19" s="162"/>
      <c r="C19" s="163"/>
      <c r="D19" s="163"/>
      <c r="E19" s="163"/>
      <c r="F19" s="344"/>
      <c r="G19" s="344"/>
      <c r="H19" s="344"/>
      <c r="I19" s="161"/>
      <c r="J19" s="161"/>
      <c r="K19" s="161"/>
      <c r="L19" s="164"/>
      <c r="M19" s="161"/>
    </row>
    <row r="20" spans="1:13" x14ac:dyDescent="0.25">
      <c r="A20" s="163"/>
      <c r="B20" s="162"/>
      <c r="C20" s="163"/>
      <c r="D20" s="163"/>
      <c r="E20" s="163"/>
      <c r="F20" s="344"/>
      <c r="G20" s="344"/>
      <c r="H20" s="344"/>
      <c r="I20" s="161"/>
      <c r="J20" s="161"/>
      <c r="K20" s="161"/>
      <c r="L20" s="164"/>
      <c r="M20" s="161"/>
    </row>
    <row r="21" spans="1:13" x14ac:dyDescent="0.25">
      <c r="A21" s="163"/>
      <c r="B21" s="162"/>
      <c r="C21" s="163"/>
      <c r="D21" s="163"/>
      <c r="E21" s="163"/>
      <c r="F21" s="344"/>
      <c r="G21" s="344"/>
      <c r="H21" s="344"/>
      <c r="I21" s="161"/>
      <c r="J21" s="161"/>
      <c r="K21" s="161"/>
      <c r="L21" s="164"/>
      <c r="M21" s="161"/>
    </row>
    <row r="22" spans="1:13" x14ac:dyDescent="0.25">
      <c r="A22" s="163"/>
      <c r="B22" s="162"/>
      <c r="C22" s="163"/>
      <c r="D22" s="163"/>
      <c r="E22" s="163"/>
      <c r="F22" s="344"/>
      <c r="G22" s="344"/>
      <c r="H22" s="344"/>
      <c r="I22" s="161"/>
      <c r="J22" s="161"/>
      <c r="K22" s="161"/>
      <c r="L22" s="164"/>
      <c r="M22" s="161"/>
    </row>
    <row r="23" spans="1:13" x14ac:dyDescent="0.25">
      <c r="A23" s="163"/>
      <c r="B23" s="162"/>
      <c r="C23" s="163"/>
      <c r="D23" s="163"/>
      <c r="E23" s="163"/>
      <c r="F23" s="344"/>
      <c r="G23" s="344"/>
      <c r="H23" s="344"/>
      <c r="I23" s="161"/>
      <c r="J23" s="161"/>
      <c r="K23" s="161"/>
      <c r="L23" s="164"/>
      <c r="M23" s="161"/>
    </row>
    <row r="24" spans="1:13" x14ac:dyDescent="0.25">
      <c r="A24" s="163"/>
      <c r="B24" s="162"/>
      <c r="C24" s="163"/>
      <c r="D24" s="163"/>
      <c r="E24" s="163"/>
      <c r="F24" s="344"/>
      <c r="G24" s="344"/>
      <c r="H24" s="344"/>
      <c r="I24" s="161"/>
      <c r="J24" s="161"/>
      <c r="K24" s="161"/>
      <c r="L24" s="164"/>
      <c r="M24" s="161"/>
    </row>
    <row r="25" spans="1:13" x14ac:dyDescent="0.25">
      <c r="A25" s="163"/>
      <c r="B25" s="162"/>
      <c r="C25" s="163"/>
      <c r="D25" s="163"/>
      <c r="E25" s="163"/>
      <c r="F25" s="344"/>
      <c r="G25" s="344"/>
      <c r="H25" s="344"/>
      <c r="I25" s="161"/>
      <c r="J25" s="161"/>
      <c r="K25" s="161"/>
      <c r="L25" s="164"/>
      <c r="M25" s="161"/>
    </row>
    <row r="26" spans="1:13" x14ac:dyDescent="0.25">
      <c r="A26" s="163"/>
      <c r="B26" s="162"/>
      <c r="C26" s="163"/>
      <c r="D26" s="163"/>
      <c r="E26" s="163"/>
      <c r="F26" s="344"/>
      <c r="G26" s="344"/>
      <c r="H26" s="344"/>
      <c r="I26" s="161"/>
      <c r="J26" s="161"/>
      <c r="K26" s="161"/>
      <c r="L26" s="164"/>
      <c r="M26" s="161"/>
    </row>
    <row r="27" spans="1:13" x14ac:dyDescent="0.25">
      <c r="A27" s="163"/>
      <c r="B27" s="162"/>
      <c r="C27" s="163"/>
      <c r="D27" s="163"/>
      <c r="E27" s="163"/>
      <c r="F27" s="344"/>
      <c r="G27" s="344"/>
      <c r="H27" s="344"/>
      <c r="I27" s="161"/>
      <c r="J27" s="161"/>
      <c r="K27" s="161"/>
      <c r="L27" s="164"/>
      <c r="M27" s="161"/>
    </row>
  </sheetData>
  <sheetProtection algorithmName="SHA-512" hashValue="Z5upfp7XcTzseMfByOZudNsC5LtPT7ZpuMso6/5IOxrqyIRVufIkAzr8j0SAYIpj70qjItLJbYPNM3UO/2+v9Q==" saltValue="VaxLpBTjuvHmxOTTaT5sUQ==" spinCount="100000" sheet="1" objects="1" scenarios="1"/>
  <mergeCells count="32">
    <mergeCell ref="A1:B1"/>
    <mergeCell ref="C1:D1"/>
    <mergeCell ref="A2:B2"/>
    <mergeCell ref="A4:A5"/>
    <mergeCell ref="B4:B5"/>
    <mergeCell ref="C4:E4"/>
    <mergeCell ref="M4:M5"/>
    <mergeCell ref="F6:H6"/>
    <mergeCell ref="F22:H22"/>
    <mergeCell ref="F8:H8"/>
    <mergeCell ref="F9:H9"/>
    <mergeCell ref="F10:H10"/>
    <mergeCell ref="F11:H11"/>
    <mergeCell ref="F12:H12"/>
    <mergeCell ref="F13:H13"/>
    <mergeCell ref="F17:H17"/>
    <mergeCell ref="F18:H18"/>
    <mergeCell ref="F19:H19"/>
    <mergeCell ref="F20:H20"/>
    <mergeCell ref="F21:H21"/>
    <mergeCell ref="F7:H7"/>
    <mergeCell ref="F4:H5"/>
    <mergeCell ref="F25:H25"/>
    <mergeCell ref="F26:H26"/>
    <mergeCell ref="F27:H27"/>
    <mergeCell ref="I4:K4"/>
    <mergeCell ref="L4:L5"/>
    <mergeCell ref="F15:H15"/>
    <mergeCell ref="F14:H14"/>
    <mergeCell ref="F16:H16"/>
    <mergeCell ref="F23:H23"/>
    <mergeCell ref="F24:H2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Z251"/>
  <sheetViews>
    <sheetView showGridLines="0" zoomScaleNormal="100" workbookViewId="0">
      <selection activeCell="E25" sqref="E25"/>
    </sheetView>
  </sheetViews>
  <sheetFormatPr defaultRowHeight="15.75" x14ac:dyDescent="0.25"/>
  <cols>
    <col min="1" max="1" width="5.25" customWidth="1"/>
    <col min="2" max="2" width="15.75" customWidth="1"/>
    <col min="3" max="3" width="11.25" customWidth="1"/>
    <col min="4" max="4" width="14.875" customWidth="1"/>
    <col min="5" max="5" width="11.625" customWidth="1"/>
    <col min="6" max="6" width="11.25" customWidth="1"/>
    <col min="7" max="7" width="12.25" customWidth="1"/>
    <col min="8" max="8" width="10.5" customWidth="1"/>
    <col min="9" max="9" width="3.75" customWidth="1"/>
    <col min="10" max="10" width="15.125" customWidth="1"/>
    <col min="11" max="11" width="9.75" customWidth="1"/>
    <col min="12" max="12" width="15" style="2" customWidth="1"/>
    <col min="13" max="13" width="7.75" style="2" customWidth="1"/>
    <col min="14" max="14" width="9.25" customWidth="1"/>
    <col min="17" max="17" width="12.75" customWidth="1"/>
    <col min="19" max="19" width="11.625" customWidth="1"/>
    <col min="20" max="20" width="13.125" customWidth="1"/>
    <col min="21" max="21" width="12.25" customWidth="1"/>
    <col min="22" max="22" width="10.5" customWidth="1"/>
    <col min="23" max="23" width="12" customWidth="1"/>
    <col min="24" max="24" width="10.125" customWidth="1"/>
  </cols>
  <sheetData>
    <row r="1" spans="1:23" ht="15.75" customHeight="1" x14ac:dyDescent="0.25">
      <c r="A1" s="1"/>
      <c r="B1" s="374" t="s">
        <v>140</v>
      </c>
      <c r="C1" s="375"/>
      <c r="D1" s="375"/>
      <c r="E1" s="375"/>
      <c r="F1" s="375"/>
      <c r="G1" s="375"/>
      <c r="H1" s="375"/>
      <c r="I1" s="376"/>
      <c r="J1" s="49"/>
      <c r="K1" s="49"/>
      <c r="L1" s="50"/>
      <c r="M1" s="50"/>
      <c r="N1" s="49"/>
      <c r="O1" s="49"/>
      <c r="P1" s="49"/>
      <c r="Q1" s="49"/>
      <c r="R1" s="49"/>
      <c r="S1" s="49"/>
      <c r="T1" s="49"/>
      <c r="U1" s="49"/>
      <c r="V1" s="49"/>
      <c r="W1" s="49"/>
    </row>
    <row r="2" spans="1:23" ht="22.5" customHeight="1" thickBot="1" x14ac:dyDescent="0.3">
      <c r="A2" s="1"/>
      <c r="B2" s="377"/>
      <c r="C2" s="378"/>
      <c r="D2" s="378"/>
      <c r="E2" s="378"/>
      <c r="F2" s="378"/>
      <c r="G2" s="378"/>
      <c r="H2" s="378"/>
      <c r="I2" s="379"/>
      <c r="J2" s="49"/>
      <c r="K2" s="49"/>
      <c r="L2" s="50"/>
      <c r="M2" s="50"/>
      <c r="N2" s="49"/>
      <c r="O2" s="49"/>
      <c r="P2" s="49"/>
      <c r="Q2" s="49"/>
      <c r="R2" s="49"/>
      <c r="S2" s="49"/>
      <c r="T2" s="49"/>
      <c r="U2" s="49"/>
      <c r="V2" s="49"/>
      <c r="W2" s="49"/>
    </row>
    <row r="3" spans="1:23" ht="14.25" customHeight="1" x14ac:dyDescent="0.25">
      <c r="A3" s="1"/>
      <c r="B3" s="1"/>
      <c r="C3" s="1"/>
      <c r="D3" s="1"/>
      <c r="E3" s="1"/>
      <c r="F3" s="7" t="s">
        <v>141</v>
      </c>
      <c r="G3" s="7"/>
      <c r="H3" s="7"/>
      <c r="I3" s="1"/>
      <c r="J3" s="49"/>
      <c r="K3" s="49"/>
      <c r="L3" s="50"/>
      <c r="M3" s="50"/>
      <c r="N3" s="49"/>
      <c r="O3" s="49"/>
      <c r="P3" s="49"/>
      <c r="Q3" s="49"/>
      <c r="R3" s="49"/>
      <c r="S3" s="49"/>
      <c r="T3" s="49"/>
      <c r="U3" s="49"/>
      <c r="V3" s="49"/>
      <c r="W3" s="49"/>
    </row>
    <row r="4" spans="1:23" ht="13.5" customHeight="1" thickBot="1" x14ac:dyDescent="0.3">
      <c r="A4" s="1"/>
      <c r="B4" s="56" t="s">
        <v>242</v>
      </c>
      <c r="C4" s="54"/>
      <c r="D4" s="8"/>
      <c r="E4" s="268"/>
      <c r="F4" s="7"/>
      <c r="G4" s="7"/>
      <c r="H4" s="7"/>
      <c r="I4" s="1"/>
      <c r="J4" s="49"/>
      <c r="K4" s="49"/>
      <c r="L4" s="50"/>
      <c r="M4" s="50"/>
      <c r="N4" s="49"/>
      <c r="O4" s="49"/>
      <c r="P4" s="49"/>
      <c r="Q4" s="49"/>
      <c r="R4" s="49"/>
      <c r="S4" s="49"/>
      <c r="T4" s="49"/>
      <c r="U4" s="49"/>
      <c r="V4" s="49"/>
      <c r="W4" s="49"/>
    </row>
    <row r="5" spans="1:23" ht="15" customHeight="1" thickBot="1" x14ac:dyDescent="0.3">
      <c r="A5" s="53"/>
      <c r="B5" s="57" t="s">
        <v>243</v>
      </c>
      <c r="C5" s="55"/>
      <c r="D5" s="269">
        <v>6</v>
      </c>
      <c r="E5" s="380" t="str">
        <f>IF(D5 = "", "", IF(OR(D5=0, D5&gt;15), "Invalid Household Member Number", IF(VLOOKUP(D5, Name, 2, FALSE) = "", "Name not entered on Household Summary", VLOOKUP(D5, Name, 2, FALSE))))</f>
        <v>Name not entered on Household Summary</v>
      </c>
      <c r="F5" s="380"/>
      <c r="G5" s="380"/>
      <c r="H5" s="381"/>
      <c r="I5" s="1"/>
      <c r="J5" s="49"/>
      <c r="K5" s="49"/>
      <c r="L5" s="50"/>
      <c r="M5" s="50"/>
      <c r="N5" s="49"/>
      <c r="O5" s="49"/>
      <c r="P5" s="49"/>
      <c r="Q5" s="49"/>
      <c r="R5" s="49"/>
      <c r="S5" s="49"/>
      <c r="T5" s="49"/>
      <c r="U5" s="49"/>
      <c r="V5" s="49"/>
      <c r="W5" s="49"/>
    </row>
    <row r="6" spans="1:23" ht="15" customHeight="1" x14ac:dyDescent="0.25">
      <c r="A6" s="1"/>
      <c r="B6" s="1"/>
      <c r="C6" s="1"/>
      <c r="D6" s="1"/>
      <c r="E6" s="1"/>
      <c r="F6" s="52" t="s">
        <v>144</v>
      </c>
      <c r="G6" s="1"/>
      <c r="H6" s="1"/>
      <c r="I6" s="1"/>
      <c r="J6" s="49"/>
      <c r="K6" s="49"/>
      <c r="L6" s="50"/>
      <c r="M6" s="50"/>
      <c r="N6" s="49"/>
      <c r="O6" s="49"/>
      <c r="P6" s="49"/>
      <c r="Q6" s="49"/>
      <c r="R6" s="49"/>
      <c r="S6" s="49"/>
      <c r="T6" s="49"/>
      <c r="U6" s="49"/>
      <c r="V6" s="49"/>
      <c r="W6" s="49"/>
    </row>
    <row r="7" spans="1:23" ht="11.25" customHeight="1" x14ac:dyDescent="0.25">
      <c r="A7" s="1"/>
      <c r="B7" s="5" t="s">
        <v>145</v>
      </c>
      <c r="C7" s="268"/>
      <c r="D7" s="1"/>
      <c r="E7" s="52" t="s">
        <v>146</v>
      </c>
      <c r="F7" s="52" t="s">
        <v>147</v>
      </c>
      <c r="G7" s="1"/>
      <c r="H7" s="1"/>
      <c r="I7" s="1"/>
      <c r="J7" s="49"/>
      <c r="K7" s="49"/>
      <c r="L7" s="50"/>
      <c r="M7" s="50"/>
      <c r="N7" s="49"/>
      <c r="O7" s="49"/>
      <c r="P7" s="49"/>
      <c r="Q7" s="49"/>
      <c r="R7" s="49"/>
      <c r="S7" s="49"/>
      <c r="T7" s="49"/>
      <c r="U7" s="49"/>
      <c r="V7" s="49"/>
      <c r="W7" s="49"/>
    </row>
    <row r="8" spans="1:23" x14ac:dyDescent="0.25">
      <c r="A8" s="1"/>
      <c r="B8" s="373" t="str">
        <f>IF(D55 = "", "Position 1", D55)</f>
        <v>Position 1</v>
      </c>
      <c r="C8" s="373"/>
      <c r="D8" s="373"/>
      <c r="E8" s="83" t="s">
        <v>148</v>
      </c>
      <c r="F8" s="270">
        <f>IF(D57="VOE",IF(H73&gt;G73,H73,G73),IF(D57="Pay Stubs",IF(H93&gt;G93,H93,G93),0))</f>
        <v>0</v>
      </c>
      <c r="G8" s="382" t="s">
        <v>149</v>
      </c>
      <c r="H8" s="383"/>
      <c r="I8" s="1"/>
      <c r="J8" s="49"/>
      <c r="K8" s="49"/>
      <c r="L8" s="50"/>
      <c r="M8" s="50"/>
      <c r="N8" s="49"/>
      <c r="O8" s="49"/>
      <c r="P8" s="49"/>
      <c r="Q8" s="49"/>
      <c r="R8" s="49"/>
      <c r="S8" s="49"/>
      <c r="T8" s="49"/>
      <c r="U8" s="49"/>
      <c r="V8" s="49"/>
      <c r="W8" s="49"/>
    </row>
    <row r="9" spans="1:23" x14ac:dyDescent="0.25">
      <c r="A9" s="1"/>
      <c r="B9" s="373" t="str">
        <f>IF(D105 = "", "Position 2", D105)</f>
        <v>Position 2</v>
      </c>
      <c r="C9" s="373"/>
      <c r="D9" s="373"/>
      <c r="E9" s="83" t="s">
        <v>150</v>
      </c>
      <c r="F9" s="270">
        <f>IF(D107="VOE",IF(H123&gt;G123,H123,G123),IF(D107="Pay Stubs",IF(H143&gt;G143,H143,G143),0))</f>
        <v>0</v>
      </c>
      <c r="G9" s="382"/>
      <c r="H9" s="383"/>
      <c r="I9" s="1"/>
      <c r="J9" s="49"/>
      <c r="K9" s="49"/>
      <c r="L9" s="50"/>
      <c r="M9" s="50"/>
      <c r="N9" s="49"/>
      <c r="O9" s="49"/>
      <c r="P9" s="49"/>
      <c r="Q9" s="49"/>
      <c r="R9" s="49"/>
      <c r="S9" s="49"/>
      <c r="T9" s="49"/>
      <c r="U9" s="49"/>
      <c r="V9" s="49"/>
      <c r="W9" s="49"/>
    </row>
    <row r="10" spans="1:23" x14ac:dyDescent="0.25">
      <c r="A10" s="1"/>
      <c r="B10" s="373" t="str">
        <f>IF(D155 = "", "Position 3", D155)</f>
        <v>Position 3</v>
      </c>
      <c r="C10" s="373"/>
      <c r="D10" s="373"/>
      <c r="E10" s="83" t="s">
        <v>151</v>
      </c>
      <c r="F10" s="270">
        <f>IF(D157="VOE",IF(H173&gt;G173,H173,G173),IF(D157="Pay Stubs",IF(H193&gt;G193,H193,G193),0))</f>
        <v>0</v>
      </c>
      <c r="G10" s="382"/>
      <c r="H10" s="383"/>
      <c r="I10" s="1"/>
      <c r="J10" s="49"/>
      <c r="K10" s="49"/>
      <c r="L10" s="50"/>
      <c r="M10" s="50"/>
      <c r="N10" s="49"/>
      <c r="O10" s="49"/>
      <c r="P10" s="49"/>
      <c r="Q10" s="49"/>
      <c r="R10" s="49"/>
      <c r="S10" s="49"/>
      <c r="T10" s="49"/>
      <c r="U10" s="49"/>
      <c r="V10" s="49"/>
      <c r="W10" s="49"/>
    </row>
    <row r="11" spans="1:23" x14ac:dyDescent="0.25">
      <c r="A11" s="1"/>
      <c r="B11" s="373" t="str">
        <f>IF(D205 = "", "Position 4", D205)</f>
        <v>Position 4</v>
      </c>
      <c r="C11" s="373"/>
      <c r="D11" s="373"/>
      <c r="E11" s="83" t="s">
        <v>152</v>
      </c>
      <c r="F11" s="270">
        <f>IF(D207="VOE",IF(H223&gt;G223,H223,G223),IF(D207="Pay Stubs",IF(H243&gt;G243,H243,G243),0))</f>
        <v>0</v>
      </c>
      <c r="G11" s="382"/>
      <c r="H11" s="383"/>
      <c r="I11" s="1"/>
      <c r="J11" s="49"/>
      <c r="K11" s="49"/>
      <c r="L11" s="50"/>
      <c r="M11" s="50"/>
      <c r="N11" s="49"/>
      <c r="O11" s="49"/>
      <c r="P11" s="49"/>
      <c r="Q11" s="49"/>
      <c r="R11" s="49"/>
      <c r="S11" s="49"/>
      <c r="T11" s="49"/>
      <c r="U11" s="49"/>
      <c r="V11" s="49"/>
      <c r="W11" s="49"/>
    </row>
    <row r="12" spans="1:23" x14ac:dyDescent="0.25">
      <c r="A12" s="1"/>
      <c r="B12" s="373" t="s">
        <v>153</v>
      </c>
      <c r="C12" s="373"/>
      <c r="D12" s="373"/>
      <c r="E12" s="83" t="s">
        <v>154</v>
      </c>
      <c r="F12" s="270">
        <f>G27</f>
        <v>0</v>
      </c>
      <c r="G12" s="1"/>
      <c r="H12" s="1"/>
      <c r="I12" s="1"/>
      <c r="J12" s="49"/>
      <c r="K12" s="49"/>
      <c r="L12" s="50"/>
      <c r="M12" s="50"/>
      <c r="N12" s="49"/>
      <c r="O12" s="49"/>
      <c r="P12" s="49"/>
      <c r="Q12" s="49"/>
      <c r="R12" s="49"/>
      <c r="S12" s="49"/>
      <c r="T12" s="49"/>
      <c r="U12" s="49"/>
      <c r="V12" s="49"/>
      <c r="W12" s="49"/>
    </row>
    <row r="13" spans="1:23" x14ac:dyDescent="0.25">
      <c r="A13" s="1"/>
      <c r="B13" s="373" t="s">
        <v>155</v>
      </c>
      <c r="C13" s="373"/>
      <c r="D13" s="373"/>
      <c r="E13" s="83" t="s">
        <v>156</v>
      </c>
      <c r="F13" s="270">
        <f>IF(AND(OR(H38 = "", H38 = 0), OR(G38 = "", G38 = 0)), 0, IF(H38&gt; G38, H38, G38))</f>
        <v>0</v>
      </c>
      <c r="G13" s="1"/>
      <c r="H13" s="1"/>
      <c r="I13" s="1"/>
      <c r="J13" s="49"/>
      <c r="K13" s="49"/>
      <c r="L13" s="50"/>
      <c r="M13" s="50"/>
      <c r="N13" s="49"/>
      <c r="O13" s="49"/>
      <c r="P13" s="49"/>
      <c r="Q13" s="49"/>
      <c r="R13" s="49"/>
      <c r="S13" s="49"/>
      <c r="T13" s="49"/>
      <c r="U13" s="49"/>
      <c r="V13" s="49"/>
      <c r="W13" s="49"/>
    </row>
    <row r="14" spans="1:23" x14ac:dyDescent="0.25">
      <c r="A14" s="1"/>
      <c r="B14" s="373" t="s">
        <v>157</v>
      </c>
      <c r="C14" s="373"/>
      <c r="D14" s="373"/>
      <c r="E14" s="83" t="s">
        <v>158</v>
      </c>
      <c r="F14" s="270">
        <f>H50</f>
        <v>0</v>
      </c>
      <c r="G14" s="1"/>
      <c r="H14" s="1"/>
      <c r="I14" s="1"/>
      <c r="J14" s="49"/>
      <c r="K14" s="49"/>
      <c r="L14" s="50"/>
      <c r="M14" s="50"/>
      <c r="N14" s="49"/>
      <c r="O14" s="49"/>
      <c r="P14" s="49"/>
      <c r="Q14" s="49"/>
      <c r="R14" s="49"/>
      <c r="S14" s="49"/>
      <c r="T14" s="49"/>
      <c r="U14" s="49"/>
      <c r="V14" s="49"/>
      <c r="W14" s="49"/>
    </row>
    <row r="15" spans="1:23" x14ac:dyDescent="0.25">
      <c r="A15" s="1"/>
      <c r="B15" s="373" t="s">
        <v>159</v>
      </c>
      <c r="C15" s="373"/>
      <c r="D15" s="373"/>
      <c r="E15" s="83"/>
      <c r="F15" s="270">
        <f>SUM(F8:F14)</f>
        <v>0</v>
      </c>
      <c r="G15" s="1"/>
      <c r="H15" s="1"/>
      <c r="I15" s="1"/>
      <c r="J15" s="49"/>
      <c r="K15" s="49"/>
      <c r="L15" s="50"/>
      <c r="M15" s="50"/>
      <c r="N15" s="49"/>
      <c r="O15" s="49"/>
      <c r="P15" s="49"/>
      <c r="Q15" s="49"/>
      <c r="R15" s="49"/>
      <c r="S15" s="49"/>
      <c r="T15" s="49"/>
      <c r="U15" s="49"/>
      <c r="V15" s="49"/>
      <c r="W15" s="49"/>
    </row>
    <row r="16" spans="1:23" ht="16.5" thickBot="1" x14ac:dyDescent="0.3">
      <c r="A16" s="1"/>
      <c r="B16" s="14"/>
      <c r="C16" s="14"/>
      <c r="D16" s="14"/>
      <c r="E16" s="14"/>
      <c r="F16" s="14"/>
      <c r="G16" s="14"/>
      <c r="H16" s="14"/>
      <c r="I16" s="1"/>
      <c r="J16" s="49"/>
      <c r="K16" s="49"/>
      <c r="L16" s="50"/>
      <c r="M16" s="50"/>
      <c r="N16" s="49"/>
      <c r="O16" s="49"/>
      <c r="P16" s="49"/>
      <c r="Q16" s="49"/>
      <c r="R16" s="49"/>
      <c r="S16" s="49"/>
      <c r="T16" s="49"/>
      <c r="U16" s="49"/>
      <c r="V16" s="49"/>
      <c r="W16" s="49"/>
    </row>
    <row r="17" spans="1:23" ht="16.5" thickTop="1" x14ac:dyDescent="0.25">
      <c r="A17" s="1"/>
      <c r="B17" s="1"/>
      <c r="C17" s="1"/>
      <c r="D17" s="1"/>
      <c r="E17" s="1"/>
      <c r="F17" s="1"/>
      <c r="G17" s="1"/>
      <c r="H17" s="1"/>
      <c r="I17" s="1"/>
      <c r="J17" s="49"/>
      <c r="K17" s="49"/>
      <c r="L17" s="50"/>
      <c r="M17" s="50"/>
      <c r="N17" s="49"/>
      <c r="O17" s="49"/>
      <c r="P17" s="49"/>
      <c r="Q17" s="49"/>
      <c r="R17" s="49"/>
      <c r="S17" s="49"/>
      <c r="T17" s="49"/>
      <c r="U17" s="49"/>
      <c r="V17" s="49"/>
      <c r="W17" s="49"/>
    </row>
    <row r="18" spans="1:23" ht="15" customHeight="1" thickBot="1" x14ac:dyDescent="0.3">
      <c r="A18" s="1"/>
      <c r="B18" s="209" t="s">
        <v>160</v>
      </c>
      <c r="C18" s="9" t="s">
        <v>161</v>
      </c>
      <c r="D18" s="10"/>
      <c r="E18" s="129" t="s">
        <v>162</v>
      </c>
      <c r="F18" s="129" t="s">
        <v>163</v>
      </c>
      <c r="G18" s="11" t="s">
        <v>159</v>
      </c>
      <c r="H18" s="1"/>
      <c r="I18" s="1"/>
      <c r="J18" s="49"/>
      <c r="K18" s="49"/>
      <c r="L18" s="50"/>
      <c r="M18" s="50"/>
      <c r="N18" s="49"/>
      <c r="O18" s="49"/>
      <c r="P18" s="49"/>
      <c r="Q18" s="49"/>
      <c r="R18" s="49"/>
      <c r="S18" s="49"/>
      <c r="T18" s="49"/>
      <c r="U18" s="49"/>
      <c r="V18" s="49"/>
      <c r="W18" s="49"/>
    </row>
    <row r="19" spans="1:23" ht="15" customHeight="1" thickTop="1" x14ac:dyDescent="0.25">
      <c r="A19" s="1"/>
      <c r="B19" s="18"/>
      <c r="C19" s="395" t="s">
        <v>164</v>
      </c>
      <c r="D19" s="396"/>
      <c r="E19" s="271"/>
      <c r="F19" s="272"/>
      <c r="G19" s="273">
        <f t="shared" ref="G19:G26" si="0">E19*F19</f>
        <v>0</v>
      </c>
      <c r="H19" s="178" t="str">
        <f>IF(AND(E19&gt;0,F19=""),"Enter schedule","")</f>
        <v/>
      </c>
      <c r="I19" s="1"/>
      <c r="J19" s="49"/>
      <c r="K19" s="49"/>
      <c r="L19" s="50"/>
      <c r="M19" s="50"/>
      <c r="N19" s="49"/>
      <c r="O19" s="49"/>
      <c r="P19" s="49"/>
      <c r="Q19" s="49"/>
      <c r="R19" s="49"/>
      <c r="S19" s="49"/>
      <c r="T19" s="49"/>
      <c r="U19" s="49"/>
      <c r="V19" s="49"/>
      <c r="W19" s="49"/>
    </row>
    <row r="20" spans="1:23" ht="15" customHeight="1" x14ac:dyDescent="0.25">
      <c r="A20" s="1"/>
      <c r="B20" s="18"/>
      <c r="C20" s="387" t="s">
        <v>165</v>
      </c>
      <c r="D20" s="388"/>
      <c r="E20" s="274"/>
      <c r="F20" s="275"/>
      <c r="G20" s="273">
        <f t="shared" si="0"/>
        <v>0</v>
      </c>
      <c r="H20" s="178" t="str">
        <f t="shared" ref="H20:H26" si="1">IF(AND(E20&gt;0,F20=""),"Enter schedule","")</f>
        <v/>
      </c>
      <c r="I20" s="1"/>
    </row>
    <row r="21" spans="1:23" ht="15" customHeight="1" x14ac:dyDescent="0.25">
      <c r="A21" s="1"/>
      <c r="B21" s="18"/>
      <c r="C21" s="387" t="s">
        <v>166</v>
      </c>
      <c r="D21" s="388"/>
      <c r="E21" s="274"/>
      <c r="F21" s="275"/>
      <c r="G21" s="273">
        <f t="shared" si="0"/>
        <v>0</v>
      </c>
      <c r="H21" s="178" t="str">
        <f t="shared" si="1"/>
        <v/>
      </c>
      <c r="I21" s="1"/>
    </row>
    <row r="22" spans="1:23" ht="15" customHeight="1" x14ac:dyDescent="0.25">
      <c r="A22" s="1"/>
      <c r="B22" s="18"/>
      <c r="C22" s="387" t="s">
        <v>167</v>
      </c>
      <c r="D22" s="388"/>
      <c r="E22" s="274"/>
      <c r="F22" s="275"/>
      <c r="G22" s="273">
        <f t="shared" si="0"/>
        <v>0</v>
      </c>
      <c r="H22" s="178" t="str">
        <f t="shared" si="1"/>
        <v/>
      </c>
      <c r="I22" s="1"/>
    </row>
    <row r="23" spans="1:23" ht="15" customHeight="1" x14ac:dyDescent="0.25">
      <c r="A23" s="1"/>
      <c r="B23" s="18"/>
      <c r="C23" s="387" t="s">
        <v>168</v>
      </c>
      <c r="D23" s="388"/>
      <c r="E23" s="274"/>
      <c r="F23" s="275"/>
      <c r="G23" s="273">
        <f t="shared" si="0"/>
        <v>0</v>
      </c>
      <c r="H23" s="178" t="str">
        <f t="shared" si="1"/>
        <v/>
      </c>
      <c r="I23" s="1"/>
    </row>
    <row r="24" spans="1:23" ht="15" customHeight="1" x14ac:dyDescent="0.25">
      <c r="A24" s="1"/>
      <c r="B24" s="18"/>
      <c r="C24" s="387" t="s">
        <v>244</v>
      </c>
      <c r="D24" s="388"/>
      <c r="E24" s="274"/>
      <c r="F24" s="275"/>
      <c r="G24" s="273">
        <f t="shared" si="0"/>
        <v>0</v>
      </c>
      <c r="H24" s="178" t="str">
        <f t="shared" si="1"/>
        <v/>
      </c>
      <c r="I24" s="1"/>
    </row>
    <row r="25" spans="1:23" ht="15" customHeight="1" x14ac:dyDescent="0.25">
      <c r="A25" s="1"/>
      <c r="B25" s="18"/>
      <c r="C25" s="387" t="s">
        <v>170</v>
      </c>
      <c r="D25" s="388"/>
      <c r="E25" s="274"/>
      <c r="F25" s="275"/>
      <c r="G25" s="273">
        <f>E25*F25*1</f>
        <v>0</v>
      </c>
      <c r="H25" s="178" t="str">
        <f t="shared" si="1"/>
        <v/>
      </c>
      <c r="I25" s="1"/>
    </row>
    <row r="26" spans="1:23" ht="15" customHeight="1" thickBot="1" x14ac:dyDescent="0.3">
      <c r="A26" s="1"/>
      <c r="B26" s="18"/>
      <c r="C26" s="389" t="s">
        <v>171</v>
      </c>
      <c r="D26" s="390"/>
      <c r="E26" s="276"/>
      <c r="F26" s="277"/>
      <c r="G26" s="273">
        <f t="shared" si="0"/>
        <v>0</v>
      </c>
      <c r="H26" s="178" t="str">
        <f t="shared" si="1"/>
        <v/>
      </c>
      <c r="I26" s="1"/>
    </row>
    <row r="27" spans="1:23" ht="15" customHeight="1" thickBot="1" x14ac:dyDescent="0.3">
      <c r="A27" s="1"/>
      <c r="B27" s="196" t="str">
        <f>IF(OR(E26&lt;&gt;"",F26&lt;&gt;""),IF(C27="","Enter Description",""),"")</f>
        <v/>
      </c>
      <c r="C27" s="393"/>
      <c r="D27" s="394"/>
      <c r="E27" s="278"/>
      <c r="F27" s="41" t="s">
        <v>159</v>
      </c>
      <c r="G27" s="279">
        <f>SUM(G19:G26)</f>
        <v>0</v>
      </c>
      <c r="H27" s="1"/>
      <c r="I27" s="1"/>
    </row>
    <row r="28" spans="1:23" ht="15" customHeight="1" thickBot="1" x14ac:dyDescent="0.3">
      <c r="A28" s="1"/>
      <c r="B28" s="1"/>
      <c r="C28" s="268"/>
      <c r="D28" s="268"/>
      <c r="E28" s="278"/>
      <c r="F28" s="12"/>
      <c r="G28" s="280"/>
      <c r="H28" s="1"/>
      <c r="I28" s="1"/>
    </row>
    <row r="29" spans="1:23" ht="15" customHeight="1" thickBot="1" x14ac:dyDescent="0.3">
      <c r="A29" s="1"/>
      <c r="B29" s="210" t="s">
        <v>172</v>
      </c>
      <c r="C29" s="391" t="s">
        <v>173</v>
      </c>
      <c r="D29" s="391"/>
      <c r="E29" s="135"/>
      <c r="F29" s="392" t="s">
        <v>174</v>
      </c>
      <c r="G29" s="392"/>
      <c r="H29" s="135"/>
      <c r="I29" s="1"/>
    </row>
    <row r="30" spans="1:23" ht="6.75" customHeight="1" thickTop="1" x14ac:dyDescent="0.25">
      <c r="A30" s="1"/>
      <c r="H30" s="1"/>
      <c r="I30" s="1"/>
    </row>
    <row r="31" spans="1:23" ht="25.5" customHeight="1" thickBot="1" x14ac:dyDescent="0.3">
      <c r="A31" s="1"/>
      <c r="C31" s="70">
        <f>52-E29</f>
        <v>52</v>
      </c>
      <c r="D31" s="71">
        <f>IF(E32= "", 52, 52-E32)</f>
        <v>52</v>
      </c>
      <c r="E31" s="28" t="s">
        <v>175</v>
      </c>
      <c r="F31" s="27" t="s">
        <v>176</v>
      </c>
      <c r="G31" s="27" t="s">
        <v>177</v>
      </c>
      <c r="H31" s="48" t="s">
        <v>178</v>
      </c>
      <c r="I31" s="46"/>
      <c r="J31" s="281"/>
    </row>
    <row r="32" spans="1:23" ht="15" customHeight="1" x14ac:dyDescent="0.25">
      <c r="A32" s="1"/>
      <c r="B32" s="398" t="str">
        <f>IF(E29 &gt;0, CONCATENATE(52-E29, " weeks employed in calendar year."), "")</f>
        <v/>
      </c>
      <c r="C32" s="399" t="s">
        <v>179</v>
      </c>
      <c r="D32" s="400"/>
      <c r="E32" s="132"/>
      <c r="F32" s="58"/>
      <c r="G32" s="282"/>
      <c r="H32" s="47"/>
      <c r="I32" s="1"/>
    </row>
    <row r="33" spans="1:9" ht="15" customHeight="1" x14ac:dyDescent="0.25">
      <c r="A33" s="1"/>
      <c r="B33" s="398"/>
      <c r="C33" s="401" t="s">
        <v>180</v>
      </c>
      <c r="D33" s="402"/>
      <c r="E33" s="133"/>
      <c r="F33" s="58"/>
      <c r="G33" s="282"/>
      <c r="H33" s="47"/>
      <c r="I33" s="1"/>
    </row>
    <row r="34" spans="1:9" ht="15" customHeight="1" x14ac:dyDescent="0.25">
      <c r="A34" s="1"/>
      <c r="B34" s="398"/>
      <c r="C34" s="399" t="s">
        <v>181</v>
      </c>
      <c r="D34" s="400"/>
      <c r="E34" s="134"/>
      <c r="F34" s="130"/>
      <c r="G34" s="51"/>
      <c r="H34" s="51"/>
      <c r="I34" s="1"/>
    </row>
    <row r="35" spans="1:9" ht="15" customHeight="1" x14ac:dyDescent="0.25">
      <c r="A35" s="1"/>
      <c r="B35" s="397"/>
      <c r="C35" s="399" t="s">
        <v>182</v>
      </c>
      <c r="D35" s="400"/>
      <c r="E35" s="134"/>
      <c r="F35" s="131">
        <f>E34*E33</f>
        <v>0</v>
      </c>
      <c r="G35" s="283">
        <f>(52-E29)*F35</f>
        <v>0</v>
      </c>
      <c r="H35" s="282"/>
      <c r="I35" s="1"/>
    </row>
    <row r="36" spans="1:9" ht="15" customHeight="1" x14ac:dyDescent="0.25">
      <c r="A36" s="1"/>
      <c r="B36" s="397"/>
      <c r="C36" s="399" t="s">
        <v>183</v>
      </c>
      <c r="D36" s="400"/>
      <c r="E36" s="134"/>
      <c r="F36" s="131" t="str">
        <f xml:space="preserve"> IF(OR(E32 = "", E32 = 0), "", E36/E32)</f>
        <v/>
      </c>
      <c r="G36" s="283" t="str">
        <f>IF(F36 = "", "", (52-E29)*F36)</f>
        <v/>
      </c>
      <c r="H36" s="282"/>
      <c r="I36" s="1"/>
    </row>
    <row r="37" spans="1:9" ht="15" customHeight="1" x14ac:dyDescent="0.25">
      <c r="A37" s="1"/>
      <c r="B37" s="397"/>
      <c r="C37" s="399" t="s">
        <v>184</v>
      </c>
      <c r="D37" s="400"/>
      <c r="E37" s="134"/>
      <c r="F37" s="131" t="str">
        <f>IF(OR(E32= "", E32 = 0), "", E37/E32)</f>
        <v/>
      </c>
      <c r="G37" s="283" t="str">
        <f>IF(F37="", "", (52-E29)*F37)</f>
        <v/>
      </c>
      <c r="H37" s="282"/>
      <c r="I37" s="1"/>
    </row>
    <row r="38" spans="1:9" ht="15" customHeight="1" x14ac:dyDescent="0.25">
      <c r="A38" s="1"/>
      <c r="B38" s="397"/>
      <c r="C38" s="403" t="s">
        <v>185</v>
      </c>
      <c r="D38" s="404"/>
      <c r="E38" s="284">
        <f>E35+E36+E37</f>
        <v>0</v>
      </c>
      <c r="F38" s="285">
        <f>SUM(F35:F37)</f>
        <v>0</v>
      </c>
      <c r="G38" s="270">
        <f>SUM(G35:G37)</f>
        <v>0</v>
      </c>
      <c r="H38" s="270">
        <f>IF(OR(E32 = "", E32 = 0), 0, (52-E29)*(E38/E32))</f>
        <v>0</v>
      </c>
      <c r="I38" s="1"/>
    </row>
    <row r="39" spans="1:9" ht="15" customHeight="1" x14ac:dyDescent="0.25">
      <c r="A39" s="1"/>
      <c r="B39" s="1"/>
      <c r="C39" s="263" t="s">
        <v>186</v>
      </c>
      <c r="D39" s="264"/>
      <c r="E39" s="286"/>
      <c r="F39" s="13"/>
      <c r="G39" s="13"/>
      <c r="H39" s="280"/>
      <c r="I39" s="1"/>
    </row>
    <row r="40" spans="1:9" ht="15" customHeight="1" thickBot="1" x14ac:dyDescent="0.3">
      <c r="A40" s="1"/>
      <c r="B40" s="1"/>
      <c r="C40" s="395" t="s">
        <v>187</v>
      </c>
      <c r="D40" s="396"/>
      <c r="E40" s="287"/>
      <c r="F40" s="13"/>
      <c r="G40" s="13"/>
      <c r="H40" s="280"/>
      <c r="I40" s="1"/>
    </row>
    <row r="41" spans="1:9" ht="15" customHeight="1" x14ac:dyDescent="0.25">
      <c r="A41" s="1"/>
      <c r="B41" s="1"/>
      <c r="C41" s="1"/>
      <c r="D41" s="1"/>
      <c r="E41" s="1"/>
      <c r="F41" s="1"/>
      <c r="G41" s="1"/>
      <c r="H41" s="1"/>
      <c r="I41" s="1"/>
    </row>
    <row r="42" spans="1:9" ht="28.5" customHeight="1" thickBot="1" x14ac:dyDescent="0.3">
      <c r="A42" s="1"/>
      <c r="B42" s="211" t="s">
        <v>188</v>
      </c>
      <c r="C42" s="208"/>
      <c r="D42" s="1"/>
      <c r="E42" s="84"/>
      <c r="F42" s="129" t="s">
        <v>189</v>
      </c>
      <c r="G42" s="129" t="s">
        <v>190</v>
      </c>
      <c r="H42" s="288" t="s">
        <v>191</v>
      </c>
      <c r="I42" s="1"/>
    </row>
    <row r="43" spans="1:9" ht="15" customHeight="1" thickTop="1" x14ac:dyDescent="0.25">
      <c r="A43" s="1"/>
      <c r="C43" s="414" t="s">
        <v>192</v>
      </c>
      <c r="D43" s="415"/>
      <c r="E43" s="136"/>
      <c r="F43" s="172"/>
      <c r="G43" s="173"/>
      <c r="H43" s="289">
        <f>F43+G43</f>
        <v>0</v>
      </c>
      <c r="I43" s="1"/>
    </row>
    <row r="44" spans="1:9" ht="15" customHeight="1" thickBot="1" x14ac:dyDescent="0.3">
      <c r="A44" s="1"/>
      <c r="C44" s="412" t="s">
        <v>193</v>
      </c>
      <c r="D44" s="413"/>
      <c r="E44" s="137"/>
      <c r="F44" s="174"/>
      <c r="G44" s="175"/>
      <c r="H44" s="290">
        <f>IFERROR((F44+G44)/H43,0)</f>
        <v>0</v>
      </c>
      <c r="I44" s="1"/>
    </row>
    <row r="45" spans="1:9" ht="4.5" customHeight="1" thickBot="1" x14ac:dyDescent="0.3">
      <c r="A45" s="1"/>
    </row>
    <row r="46" spans="1:9" ht="15" customHeight="1" x14ac:dyDescent="0.25">
      <c r="A46" s="1"/>
      <c r="C46" s="414" t="s">
        <v>194</v>
      </c>
      <c r="D46" s="415"/>
      <c r="E46" s="137"/>
      <c r="F46" s="176"/>
      <c r="G46" s="177"/>
      <c r="H46" s="289">
        <f>F46+G46</f>
        <v>0</v>
      </c>
      <c r="I46" s="1"/>
    </row>
    <row r="47" spans="1:9" ht="15" customHeight="1" thickBot="1" x14ac:dyDescent="0.3">
      <c r="A47" s="1"/>
      <c r="C47" s="412" t="s">
        <v>195</v>
      </c>
      <c r="D47" s="413"/>
      <c r="E47" s="137"/>
      <c r="F47" s="174"/>
      <c r="G47" s="175"/>
      <c r="H47" s="290">
        <f>IFERROR((F47+G47)/H46,0)</f>
        <v>0</v>
      </c>
      <c r="I47" s="1"/>
    </row>
    <row r="48" spans="1:9" ht="4.5" customHeight="1" x14ac:dyDescent="0.25">
      <c r="A48" s="1"/>
    </row>
    <row r="49" spans="1:10" ht="15" customHeight="1" x14ac:dyDescent="0.25">
      <c r="A49" s="1"/>
      <c r="C49" s="410" t="s">
        <v>185</v>
      </c>
      <c r="D49" s="411"/>
      <c r="E49" s="291"/>
      <c r="F49" s="292">
        <f>IF(SUM(F44,F47)&lt;0,0,SUM(F44,F47))</f>
        <v>0</v>
      </c>
      <c r="G49" s="292">
        <f>IF(SUM(G44,G47)&lt;0,0,SUM(G44,G47))</f>
        <v>0</v>
      </c>
      <c r="H49" s="292">
        <f>IF(SUM(H44,H47)&lt;0,0,SUM(H44,H47))</f>
        <v>0</v>
      </c>
      <c r="I49" s="1"/>
    </row>
    <row r="50" spans="1:10" ht="15" customHeight="1" x14ac:dyDescent="0.25">
      <c r="A50" s="1"/>
      <c r="B50" s="1"/>
      <c r="C50" s="1"/>
      <c r="D50" s="1"/>
      <c r="E50" s="293"/>
      <c r="F50" s="420" t="s">
        <v>196</v>
      </c>
      <c r="G50" s="420"/>
      <c r="H50" s="292">
        <f>IF((H47+H44)*12&lt;0,0,(H47+H44)*12)</f>
        <v>0</v>
      </c>
      <c r="I50" s="1"/>
    </row>
    <row r="51" spans="1:10" x14ac:dyDescent="0.25">
      <c r="A51" s="1"/>
      <c r="B51" s="1"/>
      <c r="C51" s="1"/>
      <c r="D51" s="1"/>
      <c r="E51" s="1"/>
      <c r="F51" s="1"/>
      <c r="G51" s="1"/>
      <c r="H51" s="1"/>
      <c r="I51" s="1"/>
    </row>
    <row r="52" spans="1:10" ht="14.25" customHeight="1" x14ac:dyDescent="0.25">
      <c r="A52" s="1"/>
      <c r="B52" s="1"/>
      <c r="C52" s="1"/>
      <c r="D52" s="1"/>
      <c r="E52" s="1"/>
      <c r="F52" s="1"/>
      <c r="G52" s="1"/>
      <c r="H52" s="1"/>
      <c r="I52" s="1"/>
    </row>
    <row r="53" spans="1:10" ht="14.25" customHeight="1" thickBot="1" x14ac:dyDescent="0.3">
      <c r="A53" s="1"/>
      <c r="B53" s="212" t="s">
        <v>197</v>
      </c>
      <c r="C53" s="213"/>
      <c r="D53" s="212" t="str">
        <f>E5</f>
        <v>Name not entered on Household Summary</v>
      </c>
      <c r="E53" s="213"/>
      <c r="F53" s="213"/>
      <c r="G53" s="213"/>
      <c r="H53" s="214" t="s">
        <v>198</v>
      </c>
      <c r="I53" s="268"/>
    </row>
    <row r="54" spans="1:10" ht="12" customHeight="1" thickTop="1" thickBot="1" x14ac:dyDescent="0.3">
      <c r="A54" s="1"/>
      <c r="B54" s="1"/>
      <c r="C54" s="268"/>
      <c r="D54" s="1"/>
      <c r="E54" s="1"/>
      <c r="F54" s="1"/>
      <c r="G54" s="1"/>
      <c r="H54" s="1"/>
      <c r="I54" s="1"/>
    </row>
    <row r="55" spans="1:10" ht="16.5" thickBot="1" x14ac:dyDescent="0.3">
      <c r="A55" s="1"/>
      <c r="B55" s="5" t="s">
        <v>199</v>
      </c>
      <c r="C55" s="268" t="s">
        <v>200</v>
      </c>
      <c r="D55" s="421"/>
      <c r="E55" s="422"/>
      <c r="F55" s="422"/>
      <c r="G55" s="423"/>
      <c r="H55" s="191" t="str">
        <f>IF(D57="VOE", E67, IF(D57 = "Pay Stubs", E79, ""))</f>
        <v/>
      </c>
      <c r="I55" s="180"/>
      <c r="J55" s="181"/>
    </row>
    <row r="56" spans="1:10" ht="7.5" customHeight="1" thickBot="1" x14ac:dyDescent="0.3">
      <c r="A56" s="1"/>
      <c r="B56" s="5"/>
      <c r="C56" s="268"/>
      <c r="D56" s="295"/>
      <c r="E56" s="80"/>
      <c r="F56" s="80"/>
      <c r="G56" s="72" t="s">
        <v>201</v>
      </c>
      <c r="H56" s="184" t="s">
        <v>202</v>
      </c>
      <c r="I56" s="182"/>
      <c r="J56" s="183"/>
    </row>
    <row r="57" spans="1:10" ht="16.5" customHeight="1" thickBot="1" x14ac:dyDescent="0.3">
      <c r="A57" s="1"/>
      <c r="B57" s="5"/>
      <c r="C57" s="88" t="s">
        <v>203</v>
      </c>
      <c r="D57" s="296"/>
      <c r="E57" s="150">
        <f>IF(OR(D57="",D59=""),0,1)</f>
        <v>0</v>
      </c>
      <c r="F57" s="77"/>
      <c r="G57" s="185" t="str">
        <f>IFERROR(IF(OR(H55 = "Monthly", H55="Semi-Monthly"), IF(D57="VOE", H68, IF(D57 = "Pay Stubs", F81, "")), ROUNDUP(H57,0)),"")</f>
        <v/>
      </c>
      <c r="H57" s="186" t="str">
        <f>IFERROR(G59/(VLOOKUP(H55, PayPeriods, 2, FALSE)),"")</f>
        <v/>
      </c>
      <c r="I57" s="187"/>
      <c r="J57" s="188" t="str">
        <f>IFERROR(IF(AND(H55="Bi-Weekly",G57&gt;26),26,IF(AND(H55="Bi-Weekly",G57&lt;=26),G57,IF(AND(H55="Semi-Monthly",G57&gt;24),24,IF(AND(H55="Weekly",G57&gt;52),52,IF(AND(H55="Weekly",G57&lt;=52),G57,G57))))),"")</f>
        <v/>
      </c>
    </row>
    <row r="58" spans="1:10" ht="7.5" customHeight="1" thickBot="1" x14ac:dyDescent="0.3">
      <c r="A58" s="1"/>
      <c r="B58" s="5"/>
      <c r="C58" s="268"/>
      <c r="D58" s="297"/>
      <c r="E58" s="77"/>
      <c r="F58" s="72" t="s">
        <v>204</v>
      </c>
      <c r="G58" s="189" t="s">
        <v>205</v>
      </c>
      <c r="H58" s="190" t="s">
        <v>206</v>
      </c>
      <c r="I58" s="187"/>
      <c r="J58" s="188"/>
    </row>
    <row r="59" spans="1:10" ht="16.5" thickBot="1" x14ac:dyDescent="0.3">
      <c r="A59" s="1"/>
      <c r="B59" s="1"/>
      <c r="C59" s="89" t="s">
        <v>207</v>
      </c>
      <c r="D59" s="298"/>
      <c r="E59" s="256" t="e">
        <f>CONCATENATE("1/1/",YEAR(F59))</f>
        <v>#VALUE!</v>
      </c>
      <c r="F59" s="76" t="str">
        <f>IF(D57 = "VOE", E68, IF(D57 = "Pay Stubs", IF(OR(C87 = "", D87="",E87 = ""), IF(OR(C86 = "",D86="", E86=""), "", E86), E87),""))</f>
        <v/>
      </c>
      <c r="G59" s="191" t="str">
        <f>IFERROR(IF(YEAR(D59) = YEAR(F59), F59-D59+1,F59-E59+1),"")</f>
        <v/>
      </c>
      <c r="H59" s="191" t="str">
        <f>IFERROR(ROUNDUP(G59*(5/7), 0),"")</f>
        <v/>
      </c>
      <c r="I59" s="192"/>
      <c r="J59" s="188"/>
    </row>
    <row r="60" spans="1:10" ht="13.5" customHeight="1" thickBot="1" x14ac:dyDescent="0.3">
      <c r="A60" s="1"/>
      <c r="B60" s="15"/>
      <c r="C60" s="299"/>
      <c r="D60" s="300"/>
      <c r="E60" s="78"/>
      <c r="F60" s="78"/>
      <c r="G60" s="73" t="s">
        <v>208</v>
      </c>
      <c r="H60" s="79" t="str">
        <f>IF(D57 = "VOE", IF(E65&gt;VLOOKUP(H55, PayPeriods, 6, FALSE), VLOOKUP(H55, PayPeriods, 6, FALSE), E65),IF(D57="Pay Stubs", IF((C88+D88+E88)/3 &gt; VLOOKUP(H55, PayPeriods, 6, FALSE), VLOOKUP(H55, PayPeriods, 6, FALSE), (C88+D88+E88)/3), ""))</f>
        <v/>
      </c>
      <c r="I60" s="268"/>
    </row>
    <row r="61" spans="1:10" ht="13.5" customHeight="1" thickTop="1" x14ac:dyDescent="0.25">
      <c r="A61" s="1"/>
      <c r="B61" s="1"/>
      <c r="C61" s="301"/>
      <c r="D61" s="302"/>
      <c r="E61" s="303"/>
      <c r="F61" s="303"/>
      <c r="G61" s="301"/>
      <c r="H61" s="16"/>
      <c r="I61" s="268"/>
    </row>
    <row r="62" spans="1:10" ht="15.75" customHeight="1" thickBot="1" x14ac:dyDescent="0.3">
      <c r="A62" s="1"/>
      <c r="B62" s="215" t="s">
        <v>209</v>
      </c>
      <c r="C62" s="424" t="s">
        <v>210</v>
      </c>
      <c r="D62" s="424"/>
      <c r="E62" s="424"/>
      <c r="F62" s="424"/>
      <c r="G62" s="424"/>
      <c r="H62" s="424"/>
      <c r="I62" s="268"/>
    </row>
    <row r="63" spans="1:10" ht="7.5" customHeight="1" thickTop="1" x14ac:dyDescent="0.25">
      <c r="A63" s="1"/>
      <c r="B63" s="17"/>
      <c r="C63" s="304"/>
      <c r="D63" s="302"/>
      <c r="E63" s="305"/>
      <c r="F63" s="305"/>
      <c r="G63" s="301"/>
      <c r="H63" s="301"/>
      <c r="I63" s="268"/>
    </row>
    <row r="64" spans="1:10" ht="24" customHeight="1" thickBot="1" x14ac:dyDescent="0.3">
      <c r="A64" s="1"/>
      <c r="B64" s="17"/>
      <c r="C64" s="18"/>
      <c r="D64" s="18"/>
      <c r="E64" s="140" t="s">
        <v>211</v>
      </c>
      <c r="F64" s="39" t="s">
        <v>176</v>
      </c>
      <c r="G64" s="40" t="s">
        <v>212</v>
      </c>
      <c r="H64" s="39" t="s">
        <v>213</v>
      </c>
      <c r="I64" s="306"/>
    </row>
    <row r="65" spans="1:26" ht="15.75" customHeight="1" thickBot="1" x14ac:dyDescent="0.3">
      <c r="A65" s="1"/>
      <c r="B65" s="1"/>
      <c r="C65" s="425" t="s">
        <v>180</v>
      </c>
      <c r="D65" s="426"/>
      <c r="E65" s="151"/>
      <c r="F65" s="307"/>
      <c r="G65" s="308"/>
      <c r="H65" s="142"/>
      <c r="I65" s="309"/>
      <c r="Q65" s="310"/>
      <c r="R65" s="294"/>
      <c r="S65" s="294"/>
      <c r="T65" s="294"/>
      <c r="U65" s="294"/>
      <c r="V65" s="294"/>
      <c r="W65" s="294"/>
      <c r="X65" s="294"/>
      <c r="Y65" s="294"/>
      <c r="Z65" s="294"/>
    </row>
    <row r="66" spans="1:26" ht="15.75" customHeight="1" thickBot="1" x14ac:dyDescent="0.3">
      <c r="A66" s="1"/>
      <c r="B66" s="398" t="str">
        <f>IF(D57 = "VOE", IF(G66 = "Hourly Pay Rate", IF(E65&gt;VLOOKUP(H55,PayPeriods,6,FALSE),CONCATENATE("    Average hours &gt; ", ROUND(VLOOKUP(H55, PayPeriods, 6, FALSE),2), " (Standard Work Hours in Year / Pay Periods in Year);  ", ROUND(VLOOKUP(H55, PayPeriods, 6, FALSE),2), " hours used."), ""), ""), "")</f>
        <v/>
      </c>
      <c r="C66" s="428" t="s">
        <v>214</v>
      </c>
      <c r="D66" s="429"/>
      <c r="E66" s="193"/>
      <c r="F66" s="138" t="s">
        <v>215</v>
      </c>
      <c r="G66" s="430"/>
      <c r="H66" s="431"/>
      <c r="I66" s="268"/>
      <c r="Q66" s="311"/>
      <c r="R66" s="294"/>
      <c r="S66" s="3"/>
      <c r="T66" s="312"/>
      <c r="U66" s="313"/>
      <c r="V66" s="313"/>
      <c r="W66" s="294"/>
    </row>
    <row r="67" spans="1:26" ht="15.75" customHeight="1" x14ac:dyDescent="0.25">
      <c r="A67" s="1"/>
      <c r="B67" s="398"/>
      <c r="C67" s="425" t="s">
        <v>216</v>
      </c>
      <c r="D67" s="426"/>
      <c r="E67" s="141"/>
      <c r="F67" s="432" t="str">
        <f>IF(AND(E67 &lt;&gt; "Monthly", E67 &lt;&gt; "Semi-Monthly", H68&gt;0), "Payroll Frequency changed, delete value in H68", "")</f>
        <v/>
      </c>
      <c r="G67" s="433"/>
      <c r="H67" s="434"/>
      <c r="I67" s="309"/>
      <c r="Q67" s="294"/>
      <c r="R67" s="294"/>
      <c r="S67" s="3"/>
      <c r="T67" s="312"/>
      <c r="U67" s="313"/>
      <c r="V67" s="313"/>
      <c r="W67" s="294"/>
    </row>
    <row r="68" spans="1:26" ht="15.75" customHeight="1" x14ac:dyDescent="0.25">
      <c r="A68" s="1"/>
      <c r="B68" s="398"/>
      <c r="C68" s="405" t="s">
        <v>204</v>
      </c>
      <c r="D68" s="406"/>
      <c r="E68" s="152"/>
      <c r="F68" s="407" t="str">
        <f>IF(D57 = "VOE", IF(H55 &lt;&gt; "", IF(H55 = "Annual", "1 pay period", IF(OR(E67="Semi-Monthly", E67 = "Monthly"), "Enter # of Pay Periods to Date", IF(E68 = "", "",CONCATENATE(J57," pay periods to date")))), ""), "")</f>
        <v/>
      </c>
      <c r="G68" s="407"/>
      <c r="H68" s="44"/>
      <c r="I68" s="74">
        <f>IF(F68 = "Enter # of Pay Periods to Date", 50, 0)</f>
        <v>0</v>
      </c>
      <c r="Q68" s="294"/>
      <c r="R68" s="294"/>
      <c r="S68" s="3"/>
      <c r="T68" s="312"/>
      <c r="U68" s="313"/>
      <c r="V68" s="313"/>
      <c r="W68" s="294"/>
    </row>
    <row r="69" spans="1:26" ht="15.75" customHeight="1" x14ac:dyDescent="0.25">
      <c r="A69" s="1"/>
      <c r="B69" s="398"/>
      <c r="C69" s="408" t="s">
        <v>217</v>
      </c>
      <c r="D69" s="409"/>
      <c r="E69" s="194"/>
      <c r="F69" s="314" t="str">
        <f>IF(G69 = "", "", IF(G69 = 0, 0, G69/VLOOKUP(H55, PayPeriods, 3, FALSE)))</f>
        <v/>
      </c>
      <c r="G69" s="270" t="str">
        <f>IF(OR(G66="", E67 = "", E68=""), "", IF(D57="VOE",IF(G66="Hourly Pay Rate",H60*E66*VLOOKUP(H55, PayPeriods, 4, FALSE) *(VLOOKUP(H55,PayPeriods,3,FALSE)),E66*VLOOKUP(G66,PayRates,2,FALSE)),""))</f>
        <v/>
      </c>
      <c r="H69" s="42"/>
      <c r="I69" s="280"/>
      <c r="Q69" s="294"/>
      <c r="R69" s="294"/>
      <c r="S69" s="3"/>
      <c r="T69" s="312"/>
      <c r="U69" s="313"/>
      <c r="V69" s="313"/>
      <c r="W69" s="294"/>
    </row>
    <row r="70" spans="1:26" ht="15.75" customHeight="1" x14ac:dyDescent="0.25">
      <c r="A70" s="1"/>
      <c r="B70" s="265"/>
      <c r="C70" s="408" t="s">
        <v>183</v>
      </c>
      <c r="D70" s="409"/>
      <c r="E70" s="195"/>
      <c r="F70" s="293" t="str">
        <f>IF(OR(G66="", E67 = "", E68=""), "", IF(D57="VOE",IF(YEAR(D59) = YEAR(E59), (E70/H59)*VLOOKUP(H55, PayPeriods, 5,FALSE), IF(G57 = 0, 0, E70/G57)), ""))</f>
        <v/>
      </c>
      <c r="G70" s="315" t="str">
        <f>IF(OR(G66="", E67 = "", E68=""), "", IF(D57= "VOE", IF(YEAR(D59) = YEAR(E59), (E70/H59)*VLOOKUP(H55, PayPeriods, 5, FALSE) * VLOOKUP(H55, PayPeriods, 3,FALSE), IF(G57 = 0, 0, (E70/G57)*VLOOKUP(H55, PayPeriods, 3, FALSE))), ""))</f>
        <v/>
      </c>
      <c r="H70" s="19"/>
      <c r="I70" s="280"/>
      <c r="Q70" s="294"/>
      <c r="R70" s="294"/>
      <c r="S70" s="3"/>
      <c r="T70" s="312"/>
      <c r="U70" s="313"/>
      <c r="V70" s="313"/>
      <c r="W70" s="294"/>
    </row>
    <row r="71" spans="1:26" ht="15.75" customHeight="1" x14ac:dyDescent="0.25">
      <c r="A71" s="1"/>
      <c r="C71" s="416" t="s">
        <v>218</v>
      </c>
      <c r="D71" s="417"/>
      <c r="E71" s="160"/>
      <c r="F71" s="316"/>
      <c r="G71" s="317"/>
      <c r="H71" s="43"/>
      <c r="I71" s="293"/>
      <c r="Q71" s="294"/>
      <c r="R71" s="294"/>
      <c r="S71" s="3"/>
      <c r="T71" s="312"/>
      <c r="U71" s="313"/>
      <c r="V71" s="313"/>
      <c r="W71" s="294"/>
    </row>
    <row r="72" spans="1:26" ht="15.75" customHeight="1" x14ac:dyDescent="0.25">
      <c r="A72" s="1"/>
      <c r="C72" s="418"/>
      <c r="D72" s="419"/>
      <c r="E72" s="193"/>
      <c r="F72" s="318" t="str">
        <f>IF(OR(G66="", E67 = "", E68=""), "", IF(D57="VOE", IF(YEAR(D59) = YEAR(E59), (E72/H59)*VLOOKUP(H55, PayPeriods, 5,FALSE), IF(G57 = 0, 0, E72/G57)),""))</f>
        <v/>
      </c>
      <c r="G72" s="319" t="str">
        <f>IF(OR(G66="", E67 = "", E68=""), "", IF(D57 = "VOE", IF(YEAR(D59) = YEAR(E59), (E72/H59)*VLOOKUP(H55, PayPeriods, 5, FALSE) * VLOOKUP(H55, PayPeriods, 3,FALSE), IF(G57 = 0, 0, E72/G57)*VLOOKUP(H55, PayPeriods, 3, FALSE)), ""))</f>
        <v/>
      </c>
      <c r="H72" s="42"/>
      <c r="I72" s="293"/>
      <c r="Q72" s="294"/>
      <c r="R72" s="294"/>
      <c r="S72" s="3"/>
      <c r="T72" s="312"/>
      <c r="U72" s="313"/>
      <c r="V72" s="313"/>
      <c r="W72" s="294"/>
    </row>
    <row r="73" spans="1:26" ht="15.75" customHeight="1" x14ac:dyDescent="0.25">
      <c r="A73" s="1"/>
      <c r="C73" s="408" t="s">
        <v>219</v>
      </c>
      <c r="D73" s="409"/>
      <c r="E73" s="320">
        <f>E69+E70+E72</f>
        <v>0</v>
      </c>
      <c r="F73" s="139"/>
      <c r="G73" s="270" t="str">
        <f>IF(OR(G66="", E67 = "", E68=""), "", IF(D57 = "VOE", SUM(G69:G72),""))</f>
        <v/>
      </c>
      <c r="H73" s="20" t="str">
        <f>IF(OR(G66="",E67="",E68=""),"",IF(D57="VOE",IF(YEAR(D59) = YEAR(F59), (E73/H59) *260, IF(G57=0,0,(E73/G57)*VLOOKUP(H55,PayPeriods,3,FALSE))),""))</f>
        <v/>
      </c>
      <c r="I73" s="268"/>
      <c r="Q73" s="294"/>
      <c r="R73" s="294"/>
      <c r="S73" s="3"/>
      <c r="T73" s="312"/>
      <c r="U73" s="313"/>
      <c r="V73" s="313"/>
      <c r="W73" s="294"/>
    </row>
    <row r="74" spans="1:26" ht="15.75" customHeight="1" x14ac:dyDescent="0.25">
      <c r="A74" s="1"/>
      <c r="C74" s="408" t="str">
        <f>IF(E68="","Gross Pay Prior Year",CONCATENATE("Gross Pay ",YEAR(E68)-1))</f>
        <v>Gross Pay Prior Year</v>
      </c>
      <c r="D74" s="409"/>
      <c r="E74" s="194"/>
      <c r="F74" s="321"/>
      <c r="G74" s="321"/>
      <c r="H74" s="22"/>
      <c r="I74" s="268"/>
      <c r="J74" s="294"/>
      <c r="K74" s="322"/>
      <c r="L74" s="310"/>
      <c r="M74" s="323"/>
      <c r="N74" s="324"/>
      <c r="Q74" s="294"/>
      <c r="R74" s="294"/>
      <c r="S74" s="3"/>
      <c r="T74" s="312"/>
      <c r="U74" s="313"/>
      <c r="V74" s="313"/>
      <c r="W74" s="294"/>
    </row>
    <row r="75" spans="1:26" ht="15.75" customHeight="1" thickBot="1" x14ac:dyDescent="0.3">
      <c r="A75" s="1"/>
      <c r="B75" s="21"/>
      <c r="C75" s="408" t="str">
        <f>IF(E68="","Gross Pay Prior Year",CONCATENATE("Gross Pay ",YEAR(E68)-2))</f>
        <v>Gross Pay Prior Year</v>
      </c>
      <c r="D75" s="409"/>
      <c r="E75" s="325"/>
      <c r="F75" s="321"/>
      <c r="G75" s="321"/>
      <c r="H75" s="22"/>
      <c r="I75" s="268"/>
      <c r="J75" s="294"/>
      <c r="K75" s="326"/>
      <c r="L75" s="310"/>
      <c r="M75" s="323"/>
      <c r="N75" s="324"/>
      <c r="Q75" s="294"/>
      <c r="R75" s="294"/>
      <c r="S75" s="3"/>
      <c r="T75" s="312"/>
      <c r="U75" s="313"/>
      <c r="V75" s="313"/>
      <c r="W75" s="294"/>
    </row>
    <row r="76" spans="1:26" ht="7.5" customHeight="1" x14ac:dyDescent="0.25">
      <c r="A76" s="1"/>
      <c r="B76" s="1"/>
      <c r="C76" s="309"/>
      <c r="D76" s="309"/>
      <c r="E76" s="321"/>
      <c r="F76" s="321"/>
      <c r="G76" s="321"/>
      <c r="H76" s="22"/>
      <c r="I76" s="268"/>
      <c r="J76" s="294"/>
      <c r="K76" s="326"/>
      <c r="L76" s="310"/>
      <c r="M76" s="323"/>
      <c r="N76" s="324"/>
      <c r="Q76" s="294"/>
      <c r="R76" s="294"/>
      <c r="S76" s="3"/>
      <c r="T76" s="312"/>
      <c r="U76" s="313"/>
      <c r="V76" s="313"/>
      <c r="W76" s="294"/>
    </row>
    <row r="77" spans="1:26" ht="24" customHeight="1" x14ac:dyDescent="0.25">
      <c r="A77" s="1"/>
      <c r="B77" s="1"/>
      <c r="C77" s="445" t="str">
        <f>IF(D57="VOE", IF(SUM(E69:E72)=E73, "", "Base Pay + Overtime + Commissions/Tips do not add to the Gross Pay (Current Year).  Please correct the numbers or explain the difference."), "")</f>
        <v/>
      </c>
      <c r="D77" s="445"/>
      <c r="E77" s="445"/>
      <c r="F77" s="445"/>
      <c r="G77" s="445"/>
      <c r="H77" s="445"/>
      <c r="I77" s="268"/>
      <c r="J77" s="294"/>
      <c r="K77" s="322"/>
      <c r="L77" s="310"/>
      <c r="M77" s="323"/>
    </row>
    <row r="78" spans="1:26" ht="15.75" customHeight="1" thickBot="1" x14ac:dyDescent="0.3">
      <c r="A78" s="1"/>
      <c r="C78" s="446"/>
      <c r="D78" s="446"/>
      <c r="G78" s="75" t="s">
        <v>220</v>
      </c>
      <c r="H78" s="76">
        <f>IF(OR(C87 = "", D87="", E87=""), IF(OR(C86 = "", D86 = "", E86 = ""), (E85-C85)/2, (E86-C86)/2), (E87-C87)/2)</f>
        <v>0</v>
      </c>
      <c r="I78" s="268"/>
      <c r="J78" s="294"/>
      <c r="K78" s="322"/>
      <c r="L78" s="310"/>
      <c r="M78" s="323"/>
    </row>
    <row r="79" spans="1:26" ht="16.5" customHeight="1" thickBot="1" x14ac:dyDescent="0.3">
      <c r="A79" s="1"/>
      <c r="B79" s="216" t="s">
        <v>221</v>
      </c>
      <c r="C79" s="447" t="s">
        <v>222</v>
      </c>
      <c r="D79" s="448"/>
      <c r="E79" s="143"/>
      <c r="F79" s="449" t="s">
        <v>223</v>
      </c>
      <c r="G79" s="450"/>
      <c r="H79" s="25" t="str">
        <f>IF(OR(H78="", H78 = 0, H78&gt;31), "", IF(H78 &gt;20, "Monthly", IF(H78&gt;14, "Semi-Monthly", IF(H78&gt;9, "Bi-Weekly", "Weekly"))))</f>
        <v/>
      </c>
      <c r="I79" s="268"/>
      <c r="J79" s="294"/>
      <c r="K79" s="322"/>
      <c r="L79" s="310"/>
      <c r="M79" s="323"/>
    </row>
    <row r="80" spans="1:26" ht="7.5" customHeight="1" thickTop="1" x14ac:dyDescent="0.25">
      <c r="A80" s="1"/>
      <c r="B80" s="23"/>
      <c r="C80" s="24"/>
      <c r="D80" s="24"/>
      <c r="E80" s="24"/>
      <c r="F80" s="266"/>
      <c r="G80" s="267"/>
      <c r="H80" s="25"/>
      <c r="I80" s="268"/>
      <c r="J80" s="294"/>
      <c r="K80" s="322"/>
      <c r="L80" s="310"/>
      <c r="M80" s="323"/>
    </row>
    <row r="81" spans="1:14" ht="15.75" customHeight="1" x14ac:dyDescent="0.25">
      <c r="A81" s="1"/>
      <c r="B81" s="1"/>
      <c r="C81" s="427" t="str">
        <f>IF(D57="Pay Stubs",IF(H55&lt;&gt;"",IF(OR(H55="Semi-Monthly",H55="Monthly"),"Enter number of Pay Periods to Date", IF(F81&gt;0,"Payroll Frequency changed, delete value in F81", "")),""), "")</f>
        <v/>
      </c>
      <c r="D81" s="427"/>
      <c r="E81" s="427"/>
      <c r="F81" s="45"/>
      <c r="G81" s="154">
        <f>IF(C81 = "Enter number of Pay Periods to Date", 50, 0)</f>
        <v>0</v>
      </c>
      <c r="H81" s="25"/>
      <c r="I81" s="268"/>
      <c r="J81" s="294"/>
      <c r="K81" s="322"/>
      <c r="L81" s="310"/>
      <c r="M81" s="323"/>
    </row>
    <row r="82" spans="1:14" ht="15.75" customHeight="1" x14ac:dyDescent="0.25">
      <c r="A82" s="1"/>
      <c r="B82" s="5"/>
      <c r="C82" s="435" t="str">
        <f xml:space="preserve"> IF(AND(OR(G93="", G93 = 0), OR(H93="", H93=0)), "", IF(H78&gt;31, "Pay stubs do not appear to be consecutive based on dates entered.", IF(OR( E86 &lt; C86, E86 &lt;D86, E87 &lt; C87, E87 &lt;D87), "Pay Stubs may be out of order.  Please check dates.",IF(H79 = "", "", IF(E79 = H79, "", "If Payroll Frequency selected does not equal Recommended please provide an explanation.")))))</f>
        <v/>
      </c>
      <c r="D82" s="435"/>
      <c r="E82" s="435"/>
      <c r="F82" s="435"/>
      <c r="G82" s="435"/>
      <c r="H82" s="435"/>
      <c r="I82" s="268"/>
      <c r="J82" s="294"/>
      <c r="K82" s="322"/>
      <c r="L82" s="310"/>
      <c r="M82" s="323"/>
    </row>
    <row r="83" spans="1:14" ht="7.5" customHeight="1" x14ac:dyDescent="0.25">
      <c r="A83" s="1"/>
      <c r="B83" s="1"/>
      <c r="C83" s="327"/>
      <c r="D83" s="268"/>
      <c r="E83" s="268"/>
      <c r="F83" s="268"/>
      <c r="G83" s="268"/>
      <c r="H83" s="268"/>
      <c r="I83" s="268"/>
      <c r="J83" s="294"/>
      <c r="K83" s="322"/>
      <c r="L83" s="310"/>
      <c r="M83" s="310"/>
    </row>
    <row r="84" spans="1:14" ht="24" customHeight="1" thickBot="1" x14ac:dyDescent="0.3">
      <c r="A84" s="1"/>
      <c r="B84" s="26"/>
      <c r="C84" s="29" t="s">
        <v>224</v>
      </c>
      <c r="D84" s="29" t="s">
        <v>225</v>
      </c>
      <c r="E84" s="29" t="s">
        <v>226</v>
      </c>
      <c r="F84" s="28" t="s">
        <v>227</v>
      </c>
      <c r="G84" s="29" t="s">
        <v>228</v>
      </c>
      <c r="H84" s="29" t="s">
        <v>213</v>
      </c>
      <c r="I84" s="1"/>
      <c r="L84"/>
      <c r="M84"/>
    </row>
    <row r="85" spans="1:14" ht="15.75" customHeight="1" x14ac:dyDescent="0.25">
      <c r="A85" s="1"/>
      <c r="B85" s="263" t="s">
        <v>229</v>
      </c>
      <c r="C85" s="166"/>
      <c r="D85" s="153"/>
      <c r="E85" s="167"/>
      <c r="F85" s="436" t="str">
        <f>IF(D57 = "Pay Stubs", IF(AND(H55 &lt;&gt; "", F59 &lt;&gt; ""), IF(H55 = "Annual", "1 pay check to date", IF(OR(H55="Semi-Monthly", H55 = "Monthly"), "", IF(E79 = "", "",CONCATENATE(G57," pay checks to date")))), ""), "")</f>
        <v/>
      </c>
      <c r="G85" s="439" t="str">
        <f>IF(D57 = "Pay Stubs", IF(G89 = "Hourly Pay Rate", IF((C88+D88+E88)/3&gt;VLOOKUP(H55,PayPeriods,6,FALSE),CONCATENATE("Average hours &gt; ", ROUND(VLOOKUP(H55, PayPeriods, 6, FALSE),2), " (Standard Work Hours in Year / Pay Periods in Year); ", ROUND(VLOOKUP(H55, PayPeriods, 6, FALSE),2), " hours used to calculate base pay."), ""), ""), "")</f>
        <v/>
      </c>
      <c r="H85" s="440"/>
      <c r="I85" s="30"/>
      <c r="L85"/>
      <c r="M85"/>
    </row>
    <row r="86" spans="1:14" ht="15.75" customHeight="1" x14ac:dyDescent="0.25">
      <c r="A86" s="1"/>
      <c r="B86" s="263" t="s">
        <v>230</v>
      </c>
      <c r="C86" s="168"/>
      <c r="D86" s="169"/>
      <c r="E86" s="170"/>
      <c r="F86" s="437"/>
      <c r="G86" s="441"/>
      <c r="H86" s="442"/>
      <c r="I86" s="38"/>
      <c r="L86"/>
      <c r="M86"/>
    </row>
    <row r="87" spans="1:14" ht="15.75" customHeight="1" x14ac:dyDescent="0.25">
      <c r="A87" s="1"/>
      <c r="B87" s="144" t="s">
        <v>231</v>
      </c>
      <c r="C87" s="168"/>
      <c r="D87" s="169"/>
      <c r="E87" s="171"/>
      <c r="F87" s="437"/>
      <c r="G87" s="441"/>
      <c r="H87" s="442"/>
      <c r="I87" s="30"/>
      <c r="L87"/>
      <c r="M87"/>
    </row>
    <row r="88" spans="1:14" ht="15.75" customHeight="1" thickBot="1" x14ac:dyDescent="0.3">
      <c r="A88" s="1"/>
      <c r="B88" s="328" t="s">
        <v>232</v>
      </c>
      <c r="C88" s="329"/>
      <c r="D88" s="330"/>
      <c r="E88" s="331"/>
      <c r="F88" s="438"/>
      <c r="G88" s="441"/>
      <c r="H88" s="442"/>
      <c r="I88" s="30"/>
      <c r="L88"/>
      <c r="M88"/>
    </row>
    <row r="89" spans="1:14" ht="15.75" customHeight="1" thickBot="1" x14ac:dyDescent="0.3">
      <c r="A89" s="1"/>
      <c r="B89" s="145" t="s">
        <v>214</v>
      </c>
      <c r="C89" s="274"/>
      <c r="D89" s="332"/>
      <c r="E89" s="333"/>
      <c r="F89" s="146" t="s">
        <v>233</v>
      </c>
      <c r="G89" s="443"/>
      <c r="H89" s="444"/>
      <c r="I89" s="30"/>
      <c r="L89"/>
      <c r="M89"/>
    </row>
    <row r="90" spans="1:14" ht="15.75" customHeight="1" x14ac:dyDescent="0.25">
      <c r="A90" s="1"/>
      <c r="B90" s="334" t="s">
        <v>217</v>
      </c>
      <c r="C90" s="274"/>
      <c r="D90" s="332"/>
      <c r="E90" s="333"/>
      <c r="F90" s="335"/>
      <c r="G90" s="336" t="str">
        <f>IF(OR(E79 = "", G89 = ""), "", IF(AND(E86="", E87 = ""), "", IF(D57 = "Pay Stubs", IF(G89 = "Hourly Pay Rate", H60*E89*(VLOOKUP(H55,PayPeriods,3,FALSE)),E89*VLOOKUP(G89, PayRates, 2, FALSE)), "")))</f>
        <v/>
      </c>
      <c r="H90" s="42"/>
      <c r="I90" s="30"/>
      <c r="L90"/>
      <c r="M90"/>
    </row>
    <row r="91" spans="1:14" ht="15.75" customHeight="1" x14ac:dyDescent="0.25">
      <c r="A91" s="1"/>
      <c r="B91" s="145" t="s">
        <v>183</v>
      </c>
      <c r="C91" s="274"/>
      <c r="D91" s="332"/>
      <c r="E91" s="333"/>
      <c r="F91" s="194"/>
      <c r="G91" s="337" t="str">
        <f>IF(E79="","",IF(AND(E86="",E87=""),"",IF(D57&lt;&gt;"Pay Stubs","", IF(YEAR(D59)=YEAR(E59), IF(OR(F91="", F91 = 0), (SUM(C91:E91)/3)*VLOOKUP(H55, PayPeriods, 3, FALSE), (F91/H59)*260), IF(J57=0,0,IF(OR(F91="", F91 = 0), SUM(C91:E91)/3*VLOOKUP(H55, PayPeriods, 3, FALSE), (F91/J57)*VLOOKUP(H55,PayPeriods,3,FALSE)))))))</f>
        <v/>
      </c>
      <c r="H91" s="19"/>
      <c r="I91" s="30"/>
      <c r="L91"/>
      <c r="M91"/>
    </row>
    <row r="92" spans="1:14" ht="15.75" customHeight="1" x14ac:dyDescent="0.25">
      <c r="A92" s="1"/>
      <c r="B92" s="145" t="s">
        <v>153</v>
      </c>
      <c r="C92" s="274"/>
      <c r="D92" s="332"/>
      <c r="E92" s="333"/>
      <c r="F92" s="194"/>
      <c r="G92" s="319" t="str">
        <f>IF(E79="","",IF(AND(E86="",E87=""),"",IF(D57&lt;&gt;"Pay Stubs","", IF(YEAR(D59)=YEAR(E59), IF(OR(F92="", F92 = 0), (SUM(C92:E92)/3)*VLOOKUP(H55, PayPeriods, 3, FALSE), (F92/H59)*260), IF(J57=0,0,IF(OR(F92="", F92 = 0), SUM(C92:E92)/3*VLOOKUP(H55, PayPeriods, 3, FALSE), (F92/J57)*VLOOKUP(H55,PayPeriods,3,FALSE)))))))</f>
        <v/>
      </c>
      <c r="H92" s="19"/>
      <c r="I92" s="30"/>
      <c r="L92"/>
      <c r="M92"/>
    </row>
    <row r="93" spans="1:14" ht="15.75" customHeight="1" thickBot="1" x14ac:dyDescent="0.3">
      <c r="A93" s="1"/>
      <c r="B93" s="263" t="s">
        <v>234</v>
      </c>
      <c r="C93" s="338">
        <f>C90+C91+C92</f>
        <v>0</v>
      </c>
      <c r="D93" s="339">
        <f t="shared" ref="D93:E93" si="2">D90+D91+D92</f>
        <v>0</v>
      </c>
      <c r="E93" s="340">
        <f t="shared" si="2"/>
        <v>0</v>
      </c>
      <c r="F93" s="341"/>
      <c r="G93" s="337" t="str">
        <f>IF(E79 = "", "", IF(AND(E86 = "", E87=""), "", IF(D57 = "Pay Stubs", SUM(G90:G92), "")))</f>
        <v/>
      </c>
      <c r="H93" s="283" t="str">
        <f>IF(E79= "", "", IF(AND(E86="", E87 = ""), "", IF(D57 = "Pay Stubs", IF(YEAR(D59) = YEAR(F59), (F93/H59) *260, IF(J57 = 0, 0, (F93/J57)*VLOOKUP(H55,PayPeriods,3,FALSE))), "")))</f>
        <v/>
      </c>
      <c r="I93" s="30"/>
      <c r="J93" s="322"/>
      <c r="L93"/>
      <c r="M93"/>
    </row>
    <row r="94" spans="1:14" ht="7.5" customHeight="1" x14ac:dyDescent="0.25">
      <c r="A94" s="1"/>
      <c r="B94" s="4"/>
      <c r="C94" s="321"/>
      <c r="D94" s="321"/>
      <c r="E94" s="321"/>
      <c r="F94" s="321"/>
      <c r="G94" s="321"/>
      <c r="H94" s="321"/>
      <c r="I94" s="30"/>
      <c r="L94"/>
      <c r="M94"/>
    </row>
    <row r="95" spans="1:14" ht="14.25" customHeight="1" x14ac:dyDescent="0.25">
      <c r="A95" s="1"/>
      <c r="B95" s="31" t="str">
        <f>IF(D57 = "VOE", "", IF(SUM(F90:F92) = 0, "",IF(SUM(F90:F92) = F93, "", "Year to Date Base pay, Overtime and Other income do not add to the Gross Wages, please correct or explain.")))</f>
        <v/>
      </c>
      <c r="C95" s="1"/>
      <c r="D95" s="1"/>
      <c r="E95" s="293"/>
      <c r="F95" s="268"/>
      <c r="G95" s="268"/>
      <c r="H95" s="268"/>
      <c r="I95" s="268"/>
      <c r="J95" s="294"/>
      <c r="K95" s="294"/>
      <c r="L95" s="294"/>
      <c r="M95" s="294"/>
      <c r="N95" s="294"/>
    </row>
    <row r="96" spans="1:14" ht="14.25" customHeight="1" x14ac:dyDescent="0.25">
      <c r="A96" s="1"/>
      <c r="B96" s="31" t="str">
        <f>IF(D57 = "VOE", "", IF(F93 &lt; E93, "Year to Date Gross Wages must be greater than or equal to the last pay stub", ""))</f>
        <v/>
      </c>
      <c r="C96" s="1"/>
      <c r="D96" s="1"/>
      <c r="E96" s="268"/>
      <c r="F96" s="268"/>
      <c r="G96" s="268"/>
      <c r="H96" s="268"/>
      <c r="I96" s="268"/>
      <c r="J96" s="294"/>
      <c r="K96" s="294"/>
      <c r="L96" s="294"/>
      <c r="M96" s="294"/>
      <c r="N96" s="294"/>
    </row>
    <row r="97" spans="1:14" ht="16.5" customHeight="1" x14ac:dyDescent="0.25">
      <c r="A97" s="1"/>
      <c r="B97" s="1"/>
      <c r="C97" s="31"/>
      <c r="D97" s="1"/>
      <c r="E97" s="268"/>
      <c r="F97" s="268"/>
      <c r="G97" s="268"/>
      <c r="H97" s="268"/>
      <c r="I97" s="268"/>
      <c r="J97" s="294"/>
      <c r="K97" s="294"/>
      <c r="L97" s="294"/>
      <c r="M97" s="294"/>
      <c r="N97" s="294"/>
    </row>
    <row r="98" spans="1:14" ht="15.75" customHeight="1" x14ac:dyDescent="0.25">
      <c r="A98" s="1"/>
      <c r="B98" s="32" t="str">
        <f xml:space="preserve"> IF(AND(B99 = "", B100 = ""), "", "If Regular Base Hours and/or Base Pay Rate are not provided on the check stubs, enter the numbers calculated below.")</f>
        <v/>
      </c>
      <c r="C98" s="31"/>
      <c r="D98" s="1"/>
      <c r="E98" s="268"/>
      <c r="F98" s="268"/>
      <c r="G98" s="268"/>
      <c r="H98" s="268"/>
      <c r="I98" s="268"/>
      <c r="J98" s="294"/>
      <c r="K98" s="294"/>
      <c r="L98" s="294"/>
      <c r="M98" s="294"/>
      <c r="N98" s="294"/>
    </row>
    <row r="99" spans="1:14" x14ac:dyDescent="0.25">
      <c r="A99" s="1"/>
      <c r="B99" s="33" t="str">
        <f>IF(D57 = "Pay Stubs", IF(G89 = "Hourly Pay Rate", IF(AND(C99="", D99 = "", E99 = ""), "","Hours Calculator"), ""), "")</f>
        <v/>
      </c>
      <c r="C99" s="34" t="str">
        <f>IF(D57 = "Pay Stubs", IF(G89 = "Hourly Pay Rate", IF(C89 = "", "",C90/C89), ""), "")</f>
        <v/>
      </c>
      <c r="D99" s="34" t="str">
        <f>IF(D57 = "Pay Stubs", IF(G89 = "Hourly Pay Rate", IF(D89 = "", "", D90/D89), ""), "")</f>
        <v/>
      </c>
      <c r="E99" s="34" t="str">
        <f>IF(D57 = "Pay Stubs", IF(G89 = "Hourly Pay Rate", IF(E89 = "", "", E90/E89), ""), "")</f>
        <v/>
      </c>
      <c r="F99" s="268"/>
      <c r="G99" s="35"/>
      <c r="H99" s="1"/>
      <c r="I99" s="268"/>
      <c r="J99" s="294"/>
      <c r="K99" s="294"/>
      <c r="L99" s="310"/>
      <c r="M99" s="310"/>
    </row>
    <row r="100" spans="1:14" x14ac:dyDescent="0.25">
      <c r="A100" s="1"/>
      <c r="B100" s="33" t="str">
        <f>IF(D57 = "Pay Stubs", IF(G89 = "Hourly Pay Rate", IF(AND(C100="", D100 = "", E100 = ""), "","Rate Calculator"), ""), "")</f>
        <v/>
      </c>
      <c r="C100" s="59" t="str">
        <f>IF(D57 = "Pay Stubs", IF(G89="Hourly Pay Rate", IF(OR(C88 = "",C88 = 0), "", C90/C88),""), "")</f>
        <v/>
      </c>
      <c r="D100" s="59" t="str">
        <f>IF(D57="Pay Stubs",IF(G89="Hourly Pay Rate",IF(OR(D88="", D88 = 0),"",D90/D88), ""),"")</f>
        <v/>
      </c>
      <c r="E100" s="59" t="str">
        <f>IF(D57 = "Pay Stubs", IF(G89="Hourly Pay Rate", IF(OR(E88 = "",E88 = 0), "", E90/E88), ""), "")</f>
        <v/>
      </c>
      <c r="F100" s="1"/>
      <c r="G100" s="35"/>
      <c r="H100" s="1"/>
      <c r="I100" s="268"/>
      <c r="J100" s="294"/>
      <c r="K100" s="294"/>
      <c r="L100" s="310"/>
      <c r="M100" s="310"/>
    </row>
    <row r="101" spans="1:14" x14ac:dyDescent="0.25">
      <c r="A101" s="1"/>
      <c r="B101" s="268"/>
      <c r="C101" s="268"/>
      <c r="D101" s="268"/>
      <c r="E101" s="268"/>
      <c r="F101" s="268"/>
      <c r="G101" s="1"/>
      <c r="H101" s="6"/>
      <c r="I101" s="268"/>
      <c r="J101" s="294"/>
      <c r="K101" s="294"/>
      <c r="L101" s="310"/>
      <c r="M101" s="310"/>
    </row>
    <row r="102" spans="1:14" ht="15" customHeight="1" x14ac:dyDescent="0.25">
      <c r="A102" s="1"/>
      <c r="B102" s="1"/>
      <c r="C102" s="1"/>
      <c r="D102" s="1"/>
      <c r="E102" s="1"/>
      <c r="F102" s="1"/>
      <c r="G102" s="1"/>
      <c r="H102" s="1"/>
      <c r="I102" s="1"/>
      <c r="J102" s="294"/>
      <c r="K102" s="294"/>
      <c r="L102" s="310"/>
      <c r="M102" s="310"/>
    </row>
    <row r="103" spans="1:14" ht="14.25" customHeight="1" thickBot="1" x14ac:dyDescent="0.3">
      <c r="A103" s="1"/>
      <c r="B103" s="212" t="s">
        <v>197</v>
      </c>
      <c r="C103" s="213"/>
      <c r="D103" s="212" t="str">
        <f>E5</f>
        <v>Name not entered on Household Summary</v>
      </c>
      <c r="E103" s="213"/>
      <c r="F103" s="213"/>
      <c r="G103" s="213"/>
      <c r="H103" s="214" t="s">
        <v>235</v>
      </c>
      <c r="I103" s="268"/>
      <c r="J103" s="294"/>
      <c r="K103" s="294"/>
      <c r="L103" s="310"/>
      <c r="M103" s="310"/>
    </row>
    <row r="104" spans="1:14" ht="12" customHeight="1" thickTop="1" thickBot="1" x14ac:dyDescent="0.3">
      <c r="A104" s="1"/>
      <c r="B104" s="1"/>
      <c r="C104" s="268"/>
      <c r="D104" s="1"/>
      <c r="E104" s="1"/>
      <c r="F104" s="1"/>
      <c r="G104" s="1"/>
      <c r="H104" s="1"/>
      <c r="I104" s="1"/>
      <c r="J104" s="294"/>
      <c r="K104" s="294"/>
      <c r="L104" s="310"/>
      <c r="M104" s="310"/>
    </row>
    <row r="105" spans="1:14" ht="16.5" thickBot="1" x14ac:dyDescent="0.3">
      <c r="A105" s="1"/>
      <c r="B105" s="5" t="s">
        <v>236</v>
      </c>
      <c r="C105" s="268" t="s">
        <v>200</v>
      </c>
      <c r="D105" s="421"/>
      <c r="E105" s="422"/>
      <c r="F105" s="422"/>
      <c r="G105" s="423"/>
      <c r="H105" s="191" t="str">
        <f>IF(D107="VOE", E117, IF(D107 = "Pay Stubs", E129, ""))</f>
        <v/>
      </c>
      <c r="I105" s="180"/>
      <c r="J105" s="181"/>
      <c r="K105" s="294"/>
      <c r="L105" s="310"/>
      <c r="M105" s="310"/>
    </row>
    <row r="106" spans="1:14" ht="7.5" customHeight="1" thickBot="1" x14ac:dyDescent="0.3">
      <c r="A106" s="1"/>
      <c r="B106" s="5"/>
      <c r="C106" s="268"/>
      <c r="D106" s="295"/>
      <c r="E106" s="80"/>
      <c r="F106" s="80"/>
      <c r="G106" s="72" t="s">
        <v>201</v>
      </c>
      <c r="H106" s="184" t="s">
        <v>202</v>
      </c>
      <c r="I106" s="182"/>
      <c r="J106" s="183"/>
      <c r="K106" s="294"/>
      <c r="L106" s="310"/>
      <c r="M106" s="310"/>
    </row>
    <row r="107" spans="1:14" ht="16.5" thickBot="1" x14ac:dyDescent="0.3">
      <c r="A107" s="1"/>
      <c r="B107" s="5"/>
      <c r="C107" s="88" t="s">
        <v>203</v>
      </c>
      <c r="D107" s="296"/>
      <c r="E107" s="150">
        <f>IF(OR(D107="",D109=""),0,1)</f>
        <v>0</v>
      </c>
      <c r="F107" s="77"/>
      <c r="G107" s="185" t="str">
        <f>IFERROR(IF(OR(H105 = "Monthly", H105="Semi-Monthly"), IF(D107="VOE", H118, IF(D107 = "Pay Stubs", F131, "")), ROUNDUP(H107,0)),"")</f>
        <v/>
      </c>
      <c r="H107" s="186" t="str">
        <f>IFERROR(G109/(VLOOKUP(H105, PayPeriods, 2, FALSE)),"")</f>
        <v/>
      </c>
      <c r="I107" s="187"/>
      <c r="J107" s="188" t="str">
        <f>IFERROR(IF(AND(H105="Bi-Weekly",G107&gt;26),26,IF(AND(H105="Bi-Weekly",G107&lt;=26),G107,IF(AND(H105="Semi-Monthly",G107&gt;24),24,IF(AND(H105="Weekly",G107&gt;52),52,IF(AND(H105="Weekly",G107&lt;=52),G107,G107))))),"")</f>
        <v/>
      </c>
      <c r="K107" s="294"/>
      <c r="L107" s="310"/>
      <c r="M107" s="310"/>
    </row>
    <row r="108" spans="1:14" ht="7.5" customHeight="1" thickBot="1" x14ac:dyDescent="0.3">
      <c r="A108" s="1"/>
      <c r="B108" s="5"/>
      <c r="C108" s="268"/>
      <c r="D108" s="297"/>
      <c r="E108" s="77"/>
      <c r="F108" s="72" t="s">
        <v>204</v>
      </c>
      <c r="G108" s="189" t="s">
        <v>205</v>
      </c>
      <c r="H108" s="190" t="s">
        <v>206</v>
      </c>
      <c r="I108" s="187"/>
      <c r="J108" s="188"/>
      <c r="K108" s="294"/>
      <c r="L108" s="310"/>
      <c r="M108" s="310"/>
    </row>
    <row r="109" spans="1:14" ht="16.5" thickBot="1" x14ac:dyDescent="0.3">
      <c r="A109" s="1"/>
      <c r="B109" s="1"/>
      <c r="C109" s="89" t="s">
        <v>207</v>
      </c>
      <c r="D109" s="298"/>
      <c r="E109" s="256" t="e">
        <f>CONCATENATE("1/1/",YEAR(F109))</f>
        <v>#VALUE!</v>
      </c>
      <c r="F109" s="76" t="str">
        <f>IF(D107 = "VOE", E118, IF(D107 = "Pay Stubs", IF(OR(C137 = "", D137="",E137 = ""), IF(OR(C136 = "",D136="", E136=""), "", E136), E137),""))</f>
        <v/>
      </c>
      <c r="G109" s="191" t="str">
        <f>IFERROR(IF(YEAR(D109) = YEAR(F109), F109-D109+1,F109-E109+1),"")</f>
        <v/>
      </c>
      <c r="H109" s="191" t="str">
        <f>IFERROR(ROUNDUP(G109*(5/7), 0),"")</f>
        <v/>
      </c>
      <c r="I109" s="192"/>
      <c r="J109" s="188"/>
      <c r="K109" s="294"/>
      <c r="L109" s="342"/>
      <c r="M109" s="310"/>
    </row>
    <row r="110" spans="1:14" ht="13.5" customHeight="1" thickBot="1" x14ac:dyDescent="0.3">
      <c r="A110" s="1"/>
      <c r="B110" s="15"/>
      <c r="C110" s="299"/>
      <c r="D110" s="300"/>
      <c r="E110" s="78"/>
      <c r="F110" s="78"/>
      <c r="G110" s="73" t="s">
        <v>208</v>
      </c>
      <c r="H110" s="79" t="str">
        <f>IF(D107 = "VOE", IF(E115&gt;VLOOKUP(H105, PayPeriods, 6, FALSE), VLOOKUP(H105, PayPeriods, 6, FALSE), E115),IF(D107="Pay Stubs", IF((C138+D138+E138)/3 &gt; VLOOKUP(H105, PayPeriods, 6, FALSE), VLOOKUP(H105, PayPeriods, 6, FALSE), (C138+D138+E138)/3), ""))</f>
        <v/>
      </c>
      <c r="I110" s="268"/>
      <c r="K110" s="294"/>
      <c r="L110" s="310"/>
      <c r="M110" s="310"/>
    </row>
    <row r="111" spans="1:14" ht="13.5" customHeight="1" thickTop="1" x14ac:dyDescent="0.25">
      <c r="A111" s="1"/>
      <c r="B111" s="1"/>
      <c r="C111" s="301"/>
      <c r="D111" s="302"/>
      <c r="E111" s="303"/>
      <c r="F111" s="303"/>
      <c r="G111" s="301"/>
      <c r="H111" s="16"/>
      <c r="I111" s="268"/>
      <c r="K111" s="294"/>
      <c r="L111" s="310"/>
      <c r="M111" s="310"/>
    </row>
    <row r="112" spans="1:14" ht="15.75" customHeight="1" thickBot="1" x14ac:dyDescent="0.3">
      <c r="A112" s="1"/>
      <c r="B112" s="215" t="s">
        <v>209</v>
      </c>
      <c r="C112" s="424" t="s">
        <v>210</v>
      </c>
      <c r="D112" s="424"/>
      <c r="E112" s="424"/>
      <c r="F112" s="424"/>
      <c r="G112" s="424"/>
      <c r="H112" s="424"/>
      <c r="I112" s="268"/>
      <c r="K112" s="294"/>
      <c r="L112" s="310"/>
      <c r="M112" s="310"/>
    </row>
    <row r="113" spans="1:13" ht="7.5" customHeight="1" thickTop="1" x14ac:dyDescent="0.25">
      <c r="A113" s="1"/>
      <c r="B113" s="17"/>
      <c r="C113" s="304"/>
      <c r="D113" s="302"/>
      <c r="E113" s="305"/>
      <c r="F113" s="305"/>
      <c r="G113" s="301"/>
      <c r="H113" s="301"/>
      <c r="I113" s="268"/>
      <c r="K113" s="294"/>
      <c r="L113" s="310"/>
      <c r="M113" s="310"/>
    </row>
    <row r="114" spans="1:13" ht="24.75" thickBot="1" x14ac:dyDescent="0.3">
      <c r="A114" s="1"/>
      <c r="B114" s="17"/>
      <c r="C114" s="18"/>
      <c r="D114" s="18"/>
      <c r="E114" s="140" t="s">
        <v>211</v>
      </c>
      <c r="F114" s="39" t="s">
        <v>176</v>
      </c>
      <c r="G114" s="40" t="s">
        <v>212</v>
      </c>
      <c r="H114" s="39" t="s">
        <v>213</v>
      </c>
      <c r="I114" s="306"/>
      <c r="K114" s="294"/>
      <c r="L114" s="310"/>
      <c r="M114" s="310"/>
    </row>
    <row r="115" spans="1:13" ht="16.5" thickBot="1" x14ac:dyDescent="0.3">
      <c r="A115" s="1"/>
      <c r="B115" s="1"/>
      <c r="C115" s="425" t="s">
        <v>180</v>
      </c>
      <c r="D115" s="426"/>
      <c r="E115" s="151"/>
      <c r="F115" s="307"/>
      <c r="G115" s="308"/>
      <c r="H115" s="142"/>
      <c r="I115" s="309"/>
      <c r="K115" s="294"/>
      <c r="L115" s="310"/>
      <c r="M115" s="310"/>
    </row>
    <row r="116" spans="1:13" ht="16.5" thickBot="1" x14ac:dyDescent="0.3">
      <c r="A116" s="1"/>
      <c r="B116" s="398" t="str">
        <f>IF(D107 = "VOE", IF(G116 = "Hourly Pay Rate", IF(E115&gt;VLOOKUP(H105,PayPeriods,6,FALSE),CONCATENATE("    Average hours &gt; ", ROUND(VLOOKUP(H105, PayPeriods, 6, FALSE),2), " (Standard Work Hours in Year / Pay Periods in Year);  ", ROUND(VLOOKUP(H105, PayPeriods, 6, FALSE),2), " hours used."), ""), ""), "")</f>
        <v/>
      </c>
      <c r="C116" s="428" t="s">
        <v>214</v>
      </c>
      <c r="D116" s="429"/>
      <c r="E116" s="193"/>
      <c r="F116" s="138" t="s">
        <v>215</v>
      </c>
      <c r="G116" s="430"/>
      <c r="H116" s="431"/>
      <c r="I116" s="268"/>
      <c r="K116" s="294"/>
      <c r="L116" s="310"/>
      <c r="M116" s="310"/>
    </row>
    <row r="117" spans="1:13" x14ac:dyDescent="0.25">
      <c r="A117" s="1"/>
      <c r="B117" s="398"/>
      <c r="C117" s="425" t="s">
        <v>216</v>
      </c>
      <c r="D117" s="426"/>
      <c r="E117" s="141"/>
      <c r="F117" s="432" t="str">
        <f>IF(AND(E117 &lt;&gt; "Monthly", E117 &lt;&gt; "Semi-Monthly", H118&gt;0), "Payroll Frequency changed, delete value in H118", "")</f>
        <v/>
      </c>
      <c r="G117" s="433"/>
      <c r="H117" s="434"/>
      <c r="I117" s="309"/>
      <c r="K117" s="294"/>
      <c r="L117" s="310"/>
      <c r="M117" s="310"/>
    </row>
    <row r="118" spans="1:13" x14ac:dyDescent="0.25">
      <c r="A118" s="1"/>
      <c r="B118" s="398"/>
      <c r="C118" s="405" t="s">
        <v>204</v>
      </c>
      <c r="D118" s="406"/>
      <c r="E118" s="152"/>
      <c r="F118" s="407" t="str">
        <f>IF(D107 = "VOE", IF(H105 &lt;&gt; "", IF(H105 = "Annual", "1 pay period", IF(OR(E117="Semi-Monthly", E117 = "Monthly"), "Enter # of Pay Periods to Date", IF(E118 = "", "",CONCATENATE(J107," pay periods to date")))), ""), "")</f>
        <v/>
      </c>
      <c r="G118" s="407"/>
      <c r="H118" s="44"/>
      <c r="I118" s="74">
        <f>IF(F118 = "Enter # of Pay Periods to Date", 50, 0)</f>
        <v>0</v>
      </c>
      <c r="K118" s="294"/>
      <c r="L118" s="310"/>
      <c r="M118" s="310"/>
    </row>
    <row r="119" spans="1:13" x14ac:dyDescent="0.25">
      <c r="A119" s="1"/>
      <c r="B119" s="398"/>
      <c r="C119" s="408" t="s">
        <v>217</v>
      </c>
      <c r="D119" s="409"/>
      <c r="E119" s="194"/>
      <c r="F119" s="314" t="str">
        <f>IF(G119 = "", "", IF(G119 = 0, 0, G119/VLOOKUP(H105, PayPeriods, 3, FALSE)))</f>
        <v/>
      </c>
      <c r="G119" s="270" t="str">
        <f>IF(OR(G116="", E117 = "", E118=""), "", IF(D107="VOE",IF(G116="Hourly Pay Rate",H110*E116*VLOOKUP(H105, PayPeriods, 4, FALSE) *(VLOOKUP(H105,PayPeriods,3,FALSE)),E116*VLOOKUP(G116,PayRates,2,FALSE)),""))</f>
        <v/>
      </c>
      <c r="H119" s="42"/>
      <c r="I119" s="280"/>
      <c r="K119" s="294"/>
      <c r="L119" s="310"/>
      <c r="M119" s="310"/>
    </row>
    <row r="120" spans="1:13" ht="15.75" customHeight="1" x14ac:dyDescent="0.25">
      <c r="A120" s="1"/>
      <c r="B120" s="265"/>
      <c r="C120" s="408" t="s">
        <v>183</v>
      </c>
      <c r="D120" s="409"/>
      <c r="E120" s="195"/>
      <c r="F120" s="293" t="str">
        <f>IF(OR(G116="", E117 = "", E118=""), "", IF(D107="VOE",IF(YEAR(D109) = YEAR(E109), (E120/H109)*VLOOKUP(H105, PayPeriods, 5,FALSE), IF(G107 = 0, 0, E120/G107)), ""))</f>
        <v/>
      </c>
      <c r="G120" s="315" t="str">
        <f>IF(OR(G116="", E117 = "", E118=""), "", IF(D107= "VOE", IF(YEAR(D109) = YEAR(E109), (E120/H109)*VLOOKUP(H105, PayPeriods, 5, FALSE) * VLOOKUP(H105, PayPeriods, 3,FALSE), IF(G107 = 0, 0, (E120/G107)*VLOOKUP(H105, PayPeriods, 3, FALSE))), ""))</f>
        <v/>
      </c>
      <c r="H120" s="19"/>
      <c r="I120" s="280"/>
      <c r="K120" s="294"/>
      <c r="L120" s="310"/>
      <c r="M120" s="310"/>
    </row>
    <row r="121" spans="1:13" ht="15.75" customHeight="1" x14ac:dyDescent="0.25">
      <c r="A121" s="1"/>
      <c r="C121" s="416" t="s">
        <v>218</v>
      </c>
      <c r="D121" s="417"/>
      <c r="E121" s="160"/>
      <c r="F121" s="316"/>
      <c r="G121" s="317"/>
      <c r="H121" s="43"/>
      <c r="I121" s="293"/>
      <c r="K121" s="294"/>
      <c r="L121" s="310"/>
      <c r="M121" s="310"/>
    </row>
    <row r="122" spans="1:13" x14ac:dyDescent="0.25">
      <c r="A122" s="1"/>
      <c r="C122" s="418"/>
      <c r="D122" s="419"/>
      <c r="E122" s="193"/>
      <c r="F122" s="318" t="str">
        <f>IF(OR(G116="", E117 = "", E118=""), "", IF(D107="VOE", IF(YEAR(D109) = YEAR(E109), (E122/H109)*VLOOKUP(H105, PayPeriods, 5,FALSE), IF(G107 = 0, 0, E122/G107)),""))</f>
        <v/>
      </c>
      <c r="G122" s="319" t="str">
        <f>IF(OR(G116="", E117 = "", E118=""), "", IF(D107 = "VOE", IF(YEAR(D109) = YEAR(E109), (E122/H109)*VLOOKUP(H105, PayPeriods, 5, FALSE) * VLOOKUP(H105, PayPeriods, 3,FALSE), IF(G107 = 0, 0, E122/G107)*VLOOKUP(H105, PayPeriods, 3, FALSE)), ""))</f>
        <v/>
      </c>
      <c r="H122" s="42"/>
      <c r="I122" s="293"/>
      <c r="K122" s="294"/>
      <c r="L122" s="310"/>
      <c r="M122" s="310"/>
    </row>
    <row r="123" spans="1:13" x14ac:dyDescent="0.25">
      <c r="A123" s="1"/>
      <c r="C123" s="408" t="s">
        <v>219</v>
      </c>
      <c r="D123" s="409"/>
      <c r="E123" s="320">
        <f>E119+E120+E122</f>
        <v>0</v>
      </c>
      <c r="F123" s="139"/>
      <c r="G123" s="270" t="str">
        <f>IF(OR(G116="", E117 = "", E118=""), "", IF(D107 = "VOE", SUM(G119:G122),""))</f>
        <v/>
      </c>
      <c r="H123" s="20" t="str">
        <f>IF(OR(G116="",E117="",E118=""),"",IF(D107="VOE",IF(YEAR(D109) = YEAR(F109), (E123/H109) *260, IF(G107=0,0,(E123/G107)*VLOOKUP(H105,PayPeriods,3,FALSE))),""))</f>
        <v/>
      </c>
      <c r="I123" s="268"/>
      <c r="K123" s="294"/>
      <c r="L123" s="310"/>
      <c r="M123" s="310"/>
    </row>
    <row r="124" spans="1:13" x14ac:dyDescent="0.25">
      <c r="A124" s="1"/>
      <c r="C124" s="408" t="str">
        <f>IF(E118="","Gross Pay Prior Year",CONCATENATE("Gross Pay ",YEAR(E118)-1))</f>
        <v>Gross Pay Prior Year</v>
      </c>
      <c r="D124" s="409"/>
      <c r="E124" s="194"/>
      <c r="F124" s="321"/>
      <c r="G124" s="321"/>
      <c r="H124" s="22"/>
      <c r="I124" s="268"/>
      <c r="J124" s="294"/>
      <c r="K124" s="294"/>
      <c r="L124" s="310"/>
      <c r="M124" s="310"/>
    </row>
    <row r="125" spans="1:13" ht="16.5" thickBot="1" x14ac:dyDescent="0.3">
      <c r="A125" s="1"/>
      <c r="B125" s="21"/>
      <c r="C125" s="408" t="str">
        <f>IF(E118="","Gross Pay Prior Year",CONCATENATE("Gross Pay ",YEAR(E118)-2))</f>
        <v>Gross Pay Prior Year</v>
      </c>
      <c r="D125" s="409"/>
      <c r="E125" s="325"/>
      <c r="F125" s="321"/>
      <c r="G125" s="321"/>
      <c r="H125" s="22"/>
      <c r="I125" s="268"/>
      <c r="J125" s="294"/>
      <c r="K125" s="294"/>
      <c r="L125" s="310"/>
      <c r="M125" s="310"/>
    </row>
    <row r="126" spans="1:13" ht="7.5" customHeight="1" x14ac:dyDescent="0.25">
      <c r="A126" s="1"/>
      <c r="B126" s="1"/>
      <c r="C126" s="309"/>
      <c r="D126" s="309"/>
      <c r="E126" s="321"/>
      <c r="F126" s="321"/>
      <c r="G126" s="321"/>
      <c r="H126" s="22"/>
      <c r="I126" s="268"/>
      <c r="J126" s="294"/>
      <c r="K126" s="294"/>
      <c r="L126" s="310"/>
      <c r="M126" s="310"/>
    </row>
    <row r="127" spans="1:13" ht="24" customHeight="1" x14ac:dyDescent="0.25">
      <c r="A127" s="1"/>
      <c r="B127" s="1"/>
      <c r="C127" s="445" t="str">
        <f>IF(D107="VOE", IF(SUM(E119:E122)=E123, "", "Base Pay + Overtime + Commissions/Tips do not add to the Gross Pay (Current Year).  Please correct the numbers or explain the difference."), "")</f>
        <v/>
      </c>
      <c r="D127" s="445"/>
      <c r="E127" s="445"/>
      <c r="F127" s="445"/>
      <c r="G127" s="445"/>
      <c r="H127" s="445"/>
      <c r="I127" s="268"/>
      <c r="J127" s="294"/>
      <c r="K127" s="294"/>
      <c r="L127" s="310"/>
      <c r="M127" s="310"/>
    </row>
    <row r="128" spans="1:13" ht="16.5" thickBot="1" x14ac:dyDescent="0.3">
      <c r="A128" s="1"/>
      <c r="C128" s="446"/>
      <c r="D128" s="446"/>
      <c r="G128" s="75" t="s">
        <v>220</v>
      </c>
      <c r="H128" s="76">
        <f>IF(OR(C137 = "", D137="", E137=""), IF(OR(C136 = "", D136 = "", E136 = ""), (E135-C135)/2, (E136-C136)/2), (E137-C137)/2)</f>
        <v>0</v>
      </c>
      <c r="I128" s="268"/>
      <c r="J128" s="294"/>
      <c r="K128" s="294"/>
      <c r="L128" s="310"/>
      <c r="M128" s="310"/>
    </row>
    <row r="129" spans="1:13" ht="15.75" customHeight="1" thickBot="1" x14ac:dyDescent="0.3">
      <c r="A129" s="1"/>
      <c r="B129" s="216" t="s">
        <v>221</v>
      </c>
      <c r="C129" s="447" t="s">
        <v>222</v>
      </c>
      <c r="D129" s="448"/>
      <c r="E129" s="143"/>
      <c r="F129" s="449" t="s">
        <v>223</v>
      </c>
      <c r="G129" s="450"/>
      <c r="H129" s="25" t="str">
        <f>IF(OR(H128="", H128 = 0, H128&gt;31), "", IF(H128 &gt;20, "Monthly", IF(H128&gt;14, "Semi-Monthly", IF(H128&gt;9, "Bi-Weekly", "Weekly"))))</f>
        <v/>
      </c>
      <c r="I129" s="268"/>
      <c r="J129" s="294"/>
      <c r="K129" s="294"/>
      <c r="L129" s="310"/>
      <c r="M129" s="310"/>
    </row>
    <row r="130" spans="1:13" ht="7.5" customHeight="1" thickTop="1" x14ac:dyDescent="0.25">
      <c r="A130" s="1"/>
      <c r="B130" s="23"/>
      <c r="C130" s="24"/>
      <c r="D130" s="24"/>
      <c r="E130" s="24"/>
      <c r="F130" s="266"/>
      <c r="G130" s="267"/>
      <c r="H130" s="25"/>
      <c r="I130" s="268"/>
      <c r="J130" s="294"/>
      <c r="K130" s="294"/>
      <c r="L130" s="310"/>
      <c r="M130" s="310"/>
    </row>
    <row r="131" spans="1:13" x14ac:dyDescent="0.25">
      <c r="A131" s="1"/>
      <c r="B131" s="1"/>
      <c r="C131" s="427" t="str">
        <f>IF(D107="Pay Stubs",IF(H105&lt;&gt;"",IF(OR(H105="Semi-Monthly",H105="Monthly"),"Enter number of Pay Periods to Date", IF(F131&gt;0,"Payroll Frequency changed, delete value in F131", "")),""), "")</f>
        <v/>
      </c>
      <c r="D131" s="427"/>
      <c r="E131" s="427"/>
      <c r="F131" s="45"/>
      <c r="G131" s="154">
        <f>IF(C131 = "Enter number of Pay Periods to Date", 50, 0)</f>
        <v>0</v>
      </c>
      <c r="H131" s="25"/>
      <c r="I131" s="268"/>
      <c r="J131" s="294"/>
      <c r="K131" s="294"/>
      <c r="L131" s="310"/>
      <c r="M131" s="310"/>
    </row>
    <row r="132" spans="1:13" ht="15.75" customHeight="1" x14ac:dyDescent="0.25">
      <c r="A132" s="1"/>
      <c r="B132" s="5"/>
      <c r="C132" s="435" t="str">
        <f xml:space="preserve"> IF(AND(OR(G143="", G143 = 0), OR(H143="", H143=0)), "", IF(H128&gt;31, "Pay stubs do not appear to be consecutive based on dates entered.", IF(OR( E136 &lt; C136, E136 &lt;D136, E137 &lt; C137, E137 &lt;D137), "Pay Stubs may be out of order.  Please check dates.",IF(H129 = "", "", IF(E129 = H129, "", "If Payroll Frequency selected does not equal Recommended please provide an explanation.")))))</f>
        <v/>
      </c>
      <c r="D132" s="435"/>
      <c r="E132" s="435"/>
      <c r="F132" s="435"/>
      <c r="G132" s="435"/>
      <c r="H132" s="435"/>
      <c r="I132" s="268"/>
      <c r="J132" s="294"/>
      <c r="K132" s="294"/>
      <c r="L132" s="310"/>
      <c r="M132" s="310"/>
    </row>
    <row r="133" spans="1:13" ht="7.5" customHeight="1" x14ac:dyDescent="0.25">
      <c r="A133" s="1"/>
      <c r="B133" s="1"/>
      <c r="C133" s="327"/>
      <c r="D133" s="268"/>
      <c r="E133" s="268"/>
      <c r="F133" s="268"/>
      <c r="G133" s="268"/>
      <c r="H133" s="268"/>
      <c r="I133" s="268"/>
      <c r="J133" s="294"/>
      <c r="K133" s="294"/>
      <c r="L133" s="310"/>
      <c r="M133" s="310"/>
    </row>
    <row r="134" spans="1:13" ht="24.75" thickBot="1" x14ac:dyDescent="0.3">
      <c r="A134" s="1"/>
      <c r="B134" s="26"/>
      <c r="C134" s="29" t="s">
        <v>224</v>
      </c>
      <c r="D134" s="29" t="s">
        <v>225</v>
      </c>
      <c r="E134" s="29" t="s">
        <v>226</v>
      </c>
      <c r="F134" s="28" t="s">
        <v>227</v>
      </c>
      <c r="G134" s="29" t="s">
        <v>228</v>
      </c>
      <c r="H134" s="29" t="s">
        <v>213</v>
      </c>
      <c r="I134" s="1"/>
      <c r="K134" s="294"/>
      <c r="L134" s="310"/>
      <c r="M134" s="310"/>
    </row>
    <row r="135" spans="1:13" x14ac:dyDescent="0.25">
      <c r="A135" s="1"/>
      <c r="B135" s="263" t="s">
        <v>229</v>
      </c>
      <c r="C135" s="166"/>
      <c r="D135" s="153"/>
      <c r="E135" s="167"/>
      <c r="F135" s="436" t="str">
        <f>IF(D107 = "Pay Stubs", IF(AND(H105 &lt;&gt; "", F109 &lt;&gt; ""), IF(H105 = "Annual", "1 pay check to date", IF(OR(H105="Semi-Monthly", H105 = "Monthly"), "", IF(E129 = "", "",CONCATENATE(G107," pay checks to date")))), ""), "")</f>
        <v/>
      </c>
      <c r="G135" s="439" t="str">
        <f>IF(D107 = "Pay Stubs", IF(G139 = "Hourly Pay Rate", IF((C138+D138+E138)/3&gt;VLOOKUP(H105,PayPeriods,6,FALSE),CONCATENATE("Average hours &gt; ", ROUND(VLOOKUP(H105, PayPeriods, 6, FALSE),2), " (Standard Work Hours in Year / Pay Periods in Year); ", ROUND(VLOOKUP(H105, PayPeriods, 6, FALSE),2), " hours used to calculate base pay."), ""), ""), "")</f>
        <v/>
      </c>
      <c r="H135" s="440"/>
      <c r="I135" s="30"/>
      <c r="K135" s="294"/>
      <c r="L135" s="310"/>
      <c r="M135" s="310"/>
    </row>
    <row r="136" spans="1:13" x14ac:dyDescent="0.25">
      <c r="A136" s="1"/>
      <c r="B136" s="263" t="s">
        <v>230</v>
      </c>
      <c r="C136" s="168"/>
      <c r="D136" s="169"/>
      <c r="E136" s="170"/>
      <c r="F136" s="437"/>
      <c r="G136" s="441"/>
      <c r="H136" s="442"/>
      <c r="I136" s="38"/>
      <c r="K136" s="294"/>
      <c r="L136" s="310"/>
      <c r="M136" s="310"/>
    </row>
    <row r="137" spans="1:13" x14ac:dyDescent="0.25">
      <c r="A137" s="1"/>
      <c r="B137" s="263" t="s">
        <v>231</v>
      </c>
      <c r="C137" s="168"/>
      <c r="D137" s="169"/>
      <c r="E137" s="171"/>
      <c r="F137" s="437"/>
      <c r="G137" s="441"/>
      <c r="H137" s="442"/>
      <c r="I137" s="30"/>
      <c r="K137" s="294"/>
      <c r="L137" s="310"/>
      <c r="M137" s="310"/>
    </row>
    <row r="138" spans="1:13" ht="16.5" thickBot="1" x14ac:dyDescent="0.3">
      <c r="A138" s="1"/>
      <c r="B138" s="328" t="s">
        <v>232</v>
      </c>
      <c r="C138" s="329"/>
      <c r="D138" s="330"/>
      <c r="E138" s="331"/>
      <c r="F138" s="438"/>
      <c r="G138" s="441"/>
      <c r="H138" s="442"/>
      <c r="I138" s="30"/>
      <c r="K138" s="294"/>
      <c r="L138" s="310"/>
      <c r="M138" s="310"/>
    </row>
    <row r="139" spans="1:13" ht="16.5" thickBot="1" x14ac:dyDescent="0.3">
      <c r="A139" s="1"/>
      <c r="B139" s="145" t="s">
        <v>214</v>
      </c>
      <c r="C139" s="274"/>
      <c r="D139" s="332"/>
      <c r="E139" s="333"/>
      <c r="F139" s="146" t="s">
        <v>233</v>
      </c>
      <c r="G139" s="443"/>
      <c r="H139" s="444"/>
      <c r="I139" s="30"/>
      <c r="K139" s="294"/>
      <c r="L139" s="310"/>
      <c r="M139" s="310"/>
    </row>
    <row r="140" spans="1:13" x14ac:dyDescent="0.25">
      <c r="A140" s="1"/>
      <c r="B140" s="334" t="s">
        <v>217</v>
      </c>
      <c r="C140" s="274"/>
      <c r="D140" s="332"/>
      <c r="E140" s="333"/>
      <c r="F140" s="335"/>
      <c r="G140" s="336" t="str">
        <f>IF(OR(E129 = "", G139 = ""), "", IF(AND(E136="", E137 = ""), "", IF(D107 = "Pay Stubs", IF(G139 = "Hourly Pay Rate", H110*E139*(VLOOKUP(H105,PayPeriods,3,FALSE)),E139*VLOOKUP(G139, PayRates, 2, FALSE)), "")))</f>
        <v/>
      </c>
      <c r="H140" s="42"/>
      <c r="I140" s="30"/>
      <c r="K140" s="294"/>
      <c r="L140" s="310"/>
      <c r="M140" s="310"/>
    </row>
    <row r="141" spans="1:13" x14ac:dyDescent="0.25">
      <c r="A141" s="1"/>
      <c r="B141" s="145" t="s">
        <v>183</v>
      </c>
      <c r="C141" s="274"/>
      <c r="D141" s="332"/>
      <c r="E141" s="333"/>
      <c r="F141" s="194"/>
      <c r="G141" s="337" t="str">
        <f>IF(E129="","",IF(AND(E136="",E137=""),"",IF(D107&lt;&gt;"Pay Stubs","", IF(YEAR(D109)=YEAR(E109), IF(OR(F141="", F141 = 0), (SUM(C141:E141)/3)*VLOOKUP(H105, PayPeriods, 3, FALSE), (F141/H109)*260), IF(J107=0,0,IF(OR(F141="", F141 = 0), SUM(C141:E141)/3*VLOOKUP(H105, PayPeriods, 3, FALSE), (F141/J107)*VLOOKUP(H105,PayPeriods,3,FALSE)))))))</f>
        <v/>
      </c>
      <c r="H141" s="19"/>
      <c r="I141" s="30"/>
      <c r="K141" s="294"/>
      <c r="L141" s="310"/>
      <c r="M141" s="310"/>
    </row>
    <row r="142" spans="1:13" x14ac:dyDescent="0.25">
      <c r="A142" s="1"/>
      <c r="B142" s="145" t="s">
        <v>153</v>
      </c>
      <c r="C142" s="274"/>
      <c r="D142" s="332"/>
      <c r="E142" s="333"/>
      <c r="F142" s="194"/>
      <c r="G142" s="319" t="str">
        <f>IF(E129="","",IF(AND(E136="",E137=""),"",IF(D107&lt;&gt;"Pay Stubs","", IF(YEAR(D109)=YEAR(E109), IF(OR(F142="", F142 = 0), (SUM(C142:E142)/3)*VLOOKUP(H105, PayPeriods, 3, FALSE), (F142/H109)*260), IF(J107=0,0,IF(OR(F142="", F142 = 0), SUM(C142:E142)/3*VLOOKUP(H105, PayPeriods, 3, FALSE), (F142/J107)*VLOOKUP(H105,PayPeriods,3,FALSE)))))))</f>
        <v/>
      </c>
      <c r="H142" s="19"/>
      <c r="I142" s="30"/>
      <c r="K142" s="294"/>
      <c r="L142" s="310"/>
      <c r="M142" s="310"/>
    </row>
    <row r="143" spans="1:13" ht="16.5" thickBot="1" x14ac:dyDescent="0.3">
      <c r="A143" s="1"/>
      <c r="B143" s="263" t="s">
        <v>234</v>
      </c>
      <c r="C143" s="338">
        <f>C140+C141+C142</f>
        <v>0</v>
      </c>
      <c r="D143" s="339">
        <f t="shared" ref="D143:E143" si="3">D140+D141+D142</f>
        <v>0</v>
      </c>
      <c r="E143" s="340">
        <f t="shared" si="3"/>
        <v>0</v>
      </c>
      <c r="F143" s="341"/>
      <c r="G143" s="337" t="str">
        <f>IF(E129 = "", "", IF(AND(E136 = "", E137=""), "", IF(D107 = "Pay Stubs", SUM(G140:G142), "")))</f>
        <v/>
      </c>
      <c r="H143" s="283" t="str">
        <f>IF(E129= "", "", IF(AND(E136="", E137 = ""), "", IF(D107 = "Pay Stubs", IF(YEAR(D109) = YEAR(F109), (F143/H109) *260, IF(J107 = 0, 0, (F143/J107)*VLOOKUP(H105,PayPeriods,3,FALSE))), "")))</f>
        <v/>
      </c>
      <c r="I143" s="30"/>
      <c r="J143" s="322"/>
      <c r="K143" s="294"/>
      <c r="L143" s="310"/>
      <c r="M143" s="310"/>
    </row>
    <row r="144" spans="1:13" ht="7.5" customHeight="1" x14ac:dyDescent="0.25">
      <c r="A144" s="1"/>
      <c r="B144" s="4"/>
      <c r="C144" s="321"/>
      <c r="D144" s="321"/>
      <c r="E144" s="321"/>
      <c r="F144" s="321"/>
      <c r="G144" s="321"/>
      <c r="H144" s="321"/>
      <c r="I144" s="30"/>
      <c r="J144" s="294"/>
      <c r="K144" s="294"/>
      <c r="L144" s="310"/>
      <c r="M144" s="310"/>
    </row>
    <row r="145" spans="1:13" x14ac:dyDescent="0.25">
      <c r="A145" s="1"/>
      <c r="B145" s="31" t="str">
        <f>IF(D107 = "VOE", "", IF(SUM(F140:F142) = 0, "",IF(SUM(F140:F142) = F143, "", "Year to Date Base pay, Overtime and Other income do not add to the Gross Wages, please correct or explain.")))</f>
        <v/>
      </c>
      <c r="C145" s="1"/>
      <c r="D145" s="1"/>
      <c r="E145" s="293"/>
      <c r="F145" s="268"/>
      <c r="G145" s="268"/>
      <c r="H145" s="268"/>
      <c r="I145" s="268"/>
      <c r="J145" s="294"/>
      <c r="K145" s="294"/>
      <c r="L145" s="310"/>
      <c r="M145" s="310"/>
    </row>
    <row r="146" spans="1:13" x14ac:dyDescent="0.25">
      <c r="A146" s="1"/>
      <c r="B146" s="31" t="str">
        <f>IF(D107 = "VOE", "", IF(F143 &lt; E143, "Year to Date Gross Wages must be greater than or equal to the last pay stub", ""))</f>
        <v/>
      </c>
      <c r="C146" s="1"/>
      <c r="D146" s="1"/>
      <c r="E146" s="268"/>
      <c r="F146" s="268"/>
      <c r="G146" s="268"/>
      <c r="H146" s="268"/>
      <c r="I146" s="268"/>
      <c r="J146" s="294"/>
      <c r="K146" s="294"/>
      <c r="L146" s="310"/>
      <c r="M146" s="310"/>
    </row>
    <row r="147" spans="1:13" x14ac:dyDescent="0.25">
      <c r="A147" s="1"/>
      <c r="B147" s="1"/>
      <c r="C147" s="31"/>
      <c r="D147" s="1"/>
      <c r="E147" s="268"/>
      <c r="F147" s="268"/>
      <c r="G147" s="268"/>
      <c r="H147" s="268"/>
      <c r="I147" s="268"/>
      <c r="J147" s="294"/>
      <c r="K147" s="294"/>
      <c r="L147" s="310"/>
      <c r="M147" s="310"/>
    </row>
    <row r="148" spans="1:13" x14ac:dyDescent="0.25">
      <c r="A148" s="1"/>
      <c r="B148" s="32" t="str">
        <f xml:space="preserve"> IF(AND(B149 = "", B150 = ""), "", "If Regular Base Hours and/or Base Pay Rate are not provided on the check stubs, enter the numbers calculated below.")</f>
        <v/>
      </c>
      <c r="C148" s="31"/>
      <c r="D148" s="1"/>
      <c r="E148" s="268"/>
      <c r="F148" s="268"/>
      <c r="G148" s="268"/>
      <c r="H148" s="268"/>
      <c r="I148" s="268"/>
      <c r="J148" s="294"/>
      <c r="K148" s="294"/>
      <c r="L148" s="310"/>
      <c r="M148" s="310"/>
    </row>
    <row r="149" spans="1:13" x14ac:dyDescent="0.25">
      <c r="A149" s="1"/>
      <c r="B149" s="33" t="str">
        <f>IF(D107 = "Pay Stubs", IF(G139 = "Hourly Pay Rate", IF(AND(C149="", D149 = "", E149 = ""), "","Hours Calculator"), ""), "")</f>
        <v/>
      </c>
      <c r="C149" s="34" t="str">
        <f>IF(D107 = "Pay Stubs", IF(G139 = "Hourly Pay Rate", IF(C139 = "", "",C140/C139), ""), "")</f>
        <v/>
      </c>
      <c r="D149" s="34" t="str">
        <f>IF(D107 = "Pay Stubs", IF(G139 = "Hourly Pay Rate", IF(D139 = "", "", D140/D139), ""), "")</f>
        <v/>
      </c>
      <c r="E149" s="34" t="str">
        <f>IF(D107 = "Pay Stubs", IF(G139 = "Hourly Pay Rate", IF(E139 = "", "", E140/E139), ""), "")</f>
        <v/>
      </c>
      <c r="F149" s="268"/>
      <c r="G149" s="35"/>
      <c r="H149" s="1"/>
      <c r="I149" s="268"/>
      <c r="J149" s="294"/>
      <c r="K149" s="294"/>
      <c r="L149" s="310"/>
      <c r="M149" s="310"/>
    </row>
    <row r="150" spans="1:13" x14ac:dyDescent="0.25">
      <c r="A150" s="1"/>
      <c r="B150" s="33" t="str">
        <f>IF(D107 = "Pay Stubs", IF(G139 = "Hourly Pay Rate", IF(AND(C150="", D150 = "", E150 = ""), "","Rate Calculator"), ""), "")</f>
        <v/>
      </c>
      <c r="C150" s="36" t="str">
        <f>IF(D107 = "Pay Stubs", IF(G139="Hourly Pay Rate", IF(OR(C138 = "",C138 = 0), "", C140/C138),""), "")</f>
        <v/>
      </c>
      <c r="D150" s="36" t="str">
        <f>IF(D107="Pay Stubs",IF(G139="Hourly Pay Rate",IF(OR(D138="", D138 = 0),"",D140/D138), ""),"")</f>
        <v/>
      </c>
      <c r="E150" s="36" t="str">
        <f>IF(D107 = "Pay Stubs", IF(G139="Hourly Pay Rate", IF(OR(E138 = "",E138 = 0), "", E140/E138), ""), "")</f>
        <v/>
      </c>
      <c r="F150" s="1"/>
      <c r="G150" s="35"/>
      <c r="H150" s="1"/>
      <c r="I150" s="268"/>
      <c r="J150" s="294"/>
      <c r="K150" s="294"/>
      <c r="L150" s="310"/>
      <c r="M150" s="310"/>
    </row>
    <row r="151" spans="1:13" x14ac:dyDescent="0.25">
      <c r="A151" s="1"/>
      <c r="B151" s="268"/>
      <c r="C151" s="268"/>
      <c r="D151" s="268"/>
      <c r="E151" s="268"/>
      <c r="F151" s="268"/>
      <c r="G151" s="1"/>
      <c r="H151" s="6"/>
      <c r="I151" s="268"/>
      <c r="J151" s="294"/>
      <c r="K151" s="294"/>
      <c r="L151" s="310"/>
      <c r="M151" s="310"/>
    </row>
    <row r="152" spans="1:13" ht="15" customHeight="1" x14ac:dyDescent="0.25">
      <c r="A152" s="1"/>
      <c r="B152" s="1"/>
      <c r="C152" s="1"/>
      <c r="D152" s="1"/>
      <c r="E152" s="1"/>
      <c r="F152" s="1"/>
      <c r="G152" s="1"/>
      <c r="H152" s="1"/>
      <c r="I152" s="1"/>
      <c r="J152" s="294"/>
      <c r="K152" s="294"/>
      <c r="L152" s="310"/>
      <c r="M152" s="310"/>
    </row>
    <row r="153" spans="1:13" ht="14.25" customHeight="1" thickBot="1" x14ac:dyDescent="0.3">
      <c r="A153" s="1"/>
      <c r="B153" s="212" t="s">
        <v>197</v>
      </c>
      <c r="C153" s="213"/>
      <c r="D153" s="212" t="str">
        <f>E5</f>
        <v>Name not entered on Household Summary</v>
      </c>
      <c r="E153" s="213"/>
      <c r="F153" s="213"/>
      <c r="G153" s="213"/>
      <c r="H153" s="214" t="s">
        <v>237</v>
      </c>
      <c r="I153" s="268"/>
      <c r="J153" s="294"/>
      <c r="K153" s="294"/>
      <c r="L153" s="310"/>
      <c r="M153" s="310"/>
    </row>
    <row r="154" spans="1:13" ht="12" customHeight="1" thickTop="1" thickBot="1" x14ac:dyDescent="0.3">
      <c r="A154" s="1"/>
      <c r="B154" s="1"/>
      <c r="C154" s="268"/>
      <c r="D154" s="1"/>
      <c r="E154" s="1"/>
      <c r="F154" s="1"/>
      <c r="G154" s="1"/>
      <c r="H154" s="1"/>
      <c r="I154" s="1"/>
      <c r="J154" s="294"/>
      <c r="K154" s="294"/>
      <c r="L154" s="310"/>
      <c r="M154" s="310"/>
    </row>
    <row r="155" spans="1:13" ht="16.5" thickBot="1" x14ac:dyDescent="0.3">
      <c r="A155" s="1"/>
      <c r="B155" s="5" t="s">
        <v>238</v>
      </c>
      <c r="C155" s="268" t="s">
        <v>200</v>
      </c>
      <c r="D155" s="421"/>
      <c r="E155" s="422"/>
      <c r="F155" s="422"/>
      <c r="G155" s="423"/>
      <c r="H155" s="191" t="str">
        <f>IF(D157="VOE", E167, IF(D157 = "Pay Stubs", E179, ""))</f>
        <v/>
      </c>
      <c r="I155" s="180"/>
      <c r="J155" s="181"/>
      <c r="K155" s="294"/>
      <c r="L155" s="310"/>
      <c r="M155" s="310"/>
    </row>
    <row r="156" spans="1:13" ht="7.5" customHeight="1" thickBot="1" x14ac:dyDescent="0.3">
      <c r="A156" s="1"/>
      <c r="B156" s="5"/>
      <c r="C156" s="268"/>
      <c r="D156" s="295"/>
      <c r="E156" s="80"/>
      <c r="F156" s="80"/>
      <c r="G156" s="72" t="s">
        <v>201</v>
      </c>
      <c r="H156" s="184" t="s">
        <v>202</v>
      </c>
      <c r="I156" s="182"/>
      <c r="J156" s="183"/>
      <c r="K156" s="294"/>
      <c r="L156" s="310"/>
      <c r="M156" s="310"/>
    </row>
    <row r="157" spans="1:13" ht="16.5" thickBot="1" x14ac:dyDescent="0.3">
      <c r="A157" s="1"/>
      <c r="B157" s="5"/>
      <c r="C157" s="88" t="s">
        <v>203</v>
      </c>
      <c r="D157" s="296"/>
      <c r="E157" s="150">
        <f>IF(OR(D157="",D159=""),0,1)</f>
        <v>0</v>
      </c>
      <c r="F157" s="77"/>
      <c r="G157" s="185" t="str">
        <f>IFERROR(IF(OR(H155 = "Monthly", H155="Semi-Monthly"), IF(D157="VOE", H168, IF(D157 = "Pay Stubs", F181, "")), ROUNDUP(H157,0)),"")</f>
        <v/>
      </c>
      <c r="H157" s="186" t="str">
        <f>IFERROR(G159/(VLOOKUP(H155, PayPeriods, 2, FALSE)),"")</f>
        <v/>
      </c>
      <c r="I157" s="187"/>
      <c r="J157" s="188" t="str">
        <f>IFERROR(IF(AND(H155="Bi-Weekly",G157&gt;26),26,IF(AND(H155="Bi-Weekly",G157&lt;=26),G157,IF(AND(H155="Semi-Weekly",G157&gt;24),24,IF(AND(H155="Weekly",G157&gt;52),52,IF(AND(H155="Weekly",G157&lt;=52),G157,G157))))),"")</f>
        <v/>
      </c>
      <c r="K157" s="294"/>
      <c r="L157" s="310"/>
      <c r="M157" s="310"/>
    </row>
    <row r="158" spans="1:13" ht="7.5" customHeight="1" thickBot="1" x14ac:dyDescent="0.3">
      <c r="A158" s="1"/>
      <c r="B158" s="5"/>
      <c r="C158" s="268"/>
      <c r="D158" s="297"/>
      <c r="E158" s="77"/>
      <c r="F158" s="72" t="s">
        <v>204</v>
      </c>
      <c r="G158" s="189" t="s">
        <v>205</v>
      </c>
      <c r="H158" s="190" t="s">
        <v>206</v>
      </c>
      <c r="I158" s="187"/>
      <c r="J158" s="188"/>
      <c r="K158" s="294"/>
      <c r="L158" s="310"/>
      <c r="M158" s="310"/>
    </row>
    <row r="159" spans="1:13" ht="16.5" thickBot="1" x14ac:dyDescent="0.3">
      <c r="A159" s="1"/>
      <c r="B159" s="1"/>
      <c r="C159" s="89" t="s">
        <v>207</v>
      </c>
      <c r="D159" s="298"/>
      <c r="E159" s="256" t="e">
        <f>CONCATENATE("1/1/",YEAR(F159))</f>
        <v>#VALUE!</v>
      </c>
      <c r="F159" s="76" t="str">
        <f>IF(D157 = "VOE", E168, IF(D157 = "Pay Stubs", IF(OR(C187 = "", D187="",E187 = ""), IF(OR(C186 = "",D186="", E186=""), "", E186), E187),""))</f>
        <v/>
      </c>
      <c r="G159" s="191" t="str">
        <f>IFERROR(IF(YEAR(D159) = YEAR(F159), F159-D159+1,F159-E159+1),"")</f>
        <v/>
      </c>
      <c r="H159" s="191" t="str">
        <f>IFERROR(ROUNDUP(G159*(5/7), 0),"")</f>
        <v/>
      </c>
      <c r="I159" s="192"/>
      <c r="J159" s="188"/>
      <c r="K159" s="294"/>
      <c r="L159" s="310"/>
      <c r="M159" s="310"/>
    </row>
    <row r="160" spans="1:13" ht="13.5" customHeight="1" thickBot="1" x14ac:dyDescent="0.3">
      <c r="A160" s="1"/>
      <c r="B160" s="15"/>
      <c r="C160" s="299"/>
      <c r="D160" s="300"/>
      <c r="E160" s="78"/>
      <c r="F160" s="78"/>
      <c r="G160" s="73" t="s">
        <v>208</v>
      </c>
      <c r="H160" s="79" t="str">
        <f>IF(D157 = "VOE", IF(E165&gt;VLOOKUP(H155, PayPeriods, 6, FALSE), VLOOKUP(H155, PayPeriods, 6, FALSE), E165),IF(D157="Pay Stubs", IF((C188+D188+E188)/3 &gt; VLOOKUP(H155, PayPeriods, 6, FALSE), VLOOKUP(H155, PayPeriods, 6, FALSE), (C188+D188+E188)/3), ""))</f>
        <v/>
      </c>
      <c r="I160" s="268"/>
      <c r="K160" s="294"/>
      <c r="L160" s="310"/>
      <c r="M160" s="310"/>
    </row>
    <row r="161" spans="1:13" ht="13.5" customHeight="1" thickTop="1" x14ac:dyDescent="0.25">
      <c r="A161" s="1"/>
      <c r="B161" s="1"/>
      <c r="C161" s="301"/>
      <c r="D161" s="302"/>
      <c r="E161" s="303"/>
      <c r="F161" s="303"/>
      <c r="G161" s="301"/>
      <c r="H161" s="16"/>
      <c r="I161" s="268"/>
      <c r="K161" s="294"/>
      <c r="L161" s="310"/>
      <c r="M161" s="310"/>
    </row>
    <row r="162" spans="1:13" ht="15.75" customHeight="1" thickBot="1" x14ac:dyDescent="0.3">
      <c r="A162" s="1"/>
      <c r="B162" s="215" t="s">
        <v>209</v>
      </c>
      <c r="C162" s="424" t="s">
        <v>210</v>
      </c>
      <c r="D162" s="424"/>
      <c r="E162" s="424"/>
      <c r="F162" s="424"/>
      <c r="G162" s="424"/>
      <c r="H162" s="424"/>
      <c r="I162" s="268"/>
      <c r="K162" s="294"/>
      <c r="L162" s="310"/>
      <c r="M162" s="310"/>
    </row>
    <row r="163" spans="1:13" ht="7.5" customHeight="1" thickTop="1" x14ac:dyDescent="0.25">
      <c r="A163" s="1"/>
      <c r="B163" s="17"/>
      <c r="C163" s="304"/>
      <c r="D163" s="302"/>
      <c r="E163" s="305"/>
      <c r="F163" s="305"/>
      <c r="G163" s="301"/>
      <c r="H163" s="301"/>
      <c r="I163" s="268"/>
      <c r="K163" s="294"/>
      <c r="L163" s="310"/>
      <c r="M163" s="310"/>
    </row>
    <row r="164" spans="1:13" ht="24.75" thickBot="1" x14ac:dyDescent="0.3">
      <c r="A164" s="1"/>
      <c r="B164" s="17"/>
      <c r="C164" s="18"/>
      <c r="D164" s="18"/>
      <c r="E164" s="140" t="s">
        <v>211</v>
      </c>
      <c r="F164" s="39" t="s">
        <v>176</v>
      </c>
      <c r="G164" s="40" t="s">
        <v>212</v>
      </c>
      <c r="H164" s="39" t="s">
        <v>213</v>
      </c>
      <c r="I164" s="306"/>
      <c r="K164" s="294"/>
      <c r="L164" s="310"/>
      <c r="M164" s="310"/>
    </row>
    <row r="165" spans="1:13" ht="16.5" thickBot="1" x14ac:dyDescent="0.3">
      <c r="A165" s="1"/>
      <c r="B165" s="1"/>
      <c r="C165" s="425" t="s">
        <v>180</v>
      </c>
      <c r="D165" s="426"/>
      <c r="E165" s="151"/>
      <c r="F165" s="307"/>
      <c r="G165" s="308"/>
      <c r="H165" s="142"/>
      <c r="I165" s="309"/>
      <c r="K165" s="294"/>
      <c r="L165" s="310"/>
      <c r="M165" s="310"/>
    </row>
    <row r="166" spans="1:13" ht="16.5" thickBot="1" x14ac:dyDescent="0.3">
      <c r="A166" s="1"/>
      <c r="B166" s="398" t="str">
        <f>IF(D157 = "VOE", IF(G166 = "Hourly Pay Rate", IF(E165&gt;VLOOKUP(H155,PayPeriods,6,FALSE),CONCATENATE("    Average hours &gt; ", ROUND(VLOOKUP(H155, PayPeriods, 6, FALSE),2), " (Standard Work Hours in Year / Pay Periods in Year);  ", ROUND(VLOOKUP(H155, PayPeriods, 6, FALSE),2), " hours used."), ""), ""), "")</f>
        <v/>
      </c>
      <c r="C166" s="428" t="s">
        <v>214</v>
      </c>
      <c r="D166" s="429"/>
      <c r="E166" s="193"/>
      <c r="F166" s="138" t="s">
        <v>215</v>
      </c>
      <c r="G166" s="451"/>
      <c r="H166" s="452"/>
      <c r="I166" s="268"/>
      <c r="K166" s="294"/>
      <c r="L166" s="310"/>
      <c r="M166" s="310"/>
    </row>
    <row r="167" spans="1:13" x14ac:dyDescent="0.25">
      <c r="A167" s="1"/>
      <c r="B167" s="398"/>
      <c r="C167" s="425" t="s">
        <v>216</v>
      </c>
      <c r="D167" s="426"/>
      <c r="E167" s="141"/>
      <c r="F167" s="432" t="str">
        <f>IF(AND(E167 &lt;&gt; "Monthly", E167 &lt;&gt; "Semi-Monthly", H168&gt;0), "Payroll Frequency changed, delete value in H168", "")</f>
        <v/>
      </c>
      <c r="G167" s="433"/>
      <c r="H167" s="434"/>
      <c r="I167" s="309"/>
      <c r="K167" s="294"/>
      <c r="L167" s="310"/>
      <c r="M167" s="310"/>
    </row>
    <row r="168" spans="1:13" x14ac:dyDescent="0.25">
      <c r="A168" s="1"/>
      <c r="B168" s="398"/>
      <c r="C168" s="405" t="s">
        <v>204</v>
      </c>
      <c r="D168" s="406"/>
      <c r="E168" s="152"/>
      <c r="F168" s="407" t="str">
        <f>IF(D157 = "VOE", IF(H155 &lt;&gt; "", IF(H155 = "Annual", "1 pay period", IF(OR(E167="Semi-Monthly", E167 = "Monthly"), "Enter # of Pay Periods to Date", IF(E168 = "", "",CONCATENATE(J157," pay periods to date")))), ""), "")</f>
        <v/>
      </c>
      <c r="G168" s="407"/>
      <c r="H168" s="44"/>
      <c r="I168" s="74">
        <f>IF(F168 = "Enter # of Pay Periods to Date", 50, 0)</f>
        <v>0</v>
      </c>
    </row>
    <row r="169" spans="1:13" x14ac:dyDescent="0.25">
      <c r="A169" s="1"/>
      <c r="B169" s="398"/>
      <c r="C169" s="408" t="s">
        <v>217</v>
      </c>
      <c r="D169" s="409"/>
      <c r="E169" s="194"/>
      <c r="F169" s="314" t="str">
        <f>IF(G169 = "", "", IF(G169 = 0, 0, G169/VLOOKUP(H155, PayPeriods, 3, FALSE)))</f>
        <v/>
      </c>
      <c r="G169" s="270" t="str">
        <f>IF(OR(G166="", E167 = "", E168=""), "", IF(D157="VOE",IF(G166="Hourly Pay Rate",H160*E166*VLOOKUP(H155, PayPeriods, 4, FALSE) *(VLOOKUP(H155,PayPeriods,3,FALSE)),E166*VLOOKUP(G166,PayRates,2,FALSE)),""))</f>
        <v/>
      </c>
      <c r="H169" s="42"/>
      <c r="I169" s="280"/>
    </row>
    <row r="170" spans="1:13" x14ac:dyDescent="0.25">
      <c r="A170" s="1"/>
      <c r="B170" s="265"/>
      <c r="C170" s="408" t="s">
        <v>183</v>
      </c>
      <c r="D170" s="409"/>
      <c r="E170" s="195"/>
      <c r="F170" s="293" t="str">
        <f>IF(OR(G166="", E167 = "", E168=""), "", IF(D157="VOE",IF(YEAR(D159) = YEAR(E159), (E170/H159)*VLOOKUP(H155, PayPeriods, 5,FALSE), IF(G157 = 0, 0, E170/G157)), ""))</f>
        <v/>
      </c>
      <c r="G170" s="315" t="str">
        <f>IF(OR(G166="", E167 = "", E168=""), "", IF(D157= "VOE", IF(YEAR(D159) = YEAR(E159), (E170/H159)*VLOOKUP(H155, PayPeriods, 5, FALSE) * VLOOKUP(H155, PayPeriods, 3,FALSE), IF(G157 = 0, 0, (E170/G157)*VLOOKUP(H155, PayPeriods, 3, FALSE))), ""))</f>
        <v/>
      </c>
      <c r="H170" s="19"/>
      <c r="I170" s="280"/>
    </row>
    <row r="171" spans="1:13" ht="15.75" customHeight="1" x14ac:dyDescent="0.25">
      <c r="A171" s="1"/>
      <c r="C171" s="416" t="s">
        <v>218</v>
      </c>
      <c r="D171" s="417"/>
      <c r="E171" s="160"/>
      <c r="F171" s="316"/>
      <c r="G171" s="317"/>
      <c r="H171" s="43"/>
      <c r="I171" s="293"/>
    </row>
    <row r="172" spans="1:13" x14ac:dyDescent="0.25">
      <c r="A172" s="1"/>
      <c r="C172" s="418"/>
      <c r="D172" s="419"/>
      <c r="E172" s="193"/>
      <c r="F172" s="318" t="str">
        <f>IF(OR(G166="", E167 = "", E168=""), "", IF(D157="VOE", IF(YEAR(D159) = YEAR(E159), (E172/H159)*VLOOKUP(H155, PayPeriods, 5,FALSE), IF(G157 = 0, 0, E172/G157)),""))</f>
        <v/>
      </c>
      <c r="G172" s="319" t="str">
        <f>IF(OR(G166="", E167 = "", E168=""), "", IF(D157 = "VOE", IF(YEAR(D159) = YEAR(E159), (E172/H159)*VLOOKUP(H155, PayPeriods, 5, FALSE) * VLOOKUP(H155, PayPeriods, 3,FALSE), IF(G157 = 0, 0, E172/G157)*VLOOKUP(H155, PayPeriods, 3, FALSE)), ""))</f>
        <v/>
      </c>
      <c r="H172" s="42"/>
      <c r="I172" s="293"/>
    </row>
    <row r="173" spans="1:13" x14ac:dyDescent="0.25">
      <c r="A173" s="1"/>
      <c r="C173" s="408" t="s">
        <v>219</v>
      </c>
      <c r="D173" s="409"/>
      <c r="E173" s="320">
        <f>E169+E170+E172</f>
        <v>0</v>
      </c>
      <c r="F173" s="139"/>
      <c r="G173" s="270" t="str">
        <f>IF(OR(G166="", E167 = "", E168=""), "", IF(D157 = "VOE", SUM(G169:G172),""))</f>
        <v/>
      </c>
      <c r="H173" s="20" t="str">
        <f>IF(OR(G166="",E167="",E168=""),"",IF(D157="VOE",IF(YEAR(D159) = YEAR(F159), (E173/H159) *260, IF(G157=0,0,(E173/G157)*VLOOKUP(H155,PayPeriods,3,FALSE))),""))</f>
        <v/>
      </c>
      <c r="I173" s="268"/>
    </row>
    <row r="174" spans="1:13" x14ac:dyDescent="0.25">
      <c r="A174" s="1"/>
      <c r="C174" s="408" t="str">
        <f>IF(E168="","Gross Pay Prior Year",CONCATENATE("Gross Pay ",YEAR(E168)-1))</f>
        <v>Gross Pay Prior Year</v>
      </c>
      <c r="D174" s="409"/>
      <c r="E174" s="194"/>
      <c r="F174" s="321"/>
      <c r="G174" s="321"/>
      <c r="H174" s="22"/>
      <c r="I174" s="268"/>
      <c r="J174" s="294"/>
    </row>
    <row r="175" spans="1:13" ht="16.5" thickBot="1" x14ac:dyDescent="0.3">
      <c r="A175" s="1"/>
      <c r="B175" s="21"/>
      <c r="C175" s="408" t="str">
        <f>IF(E168="","Gross Pay Prior Year",CONCATENATE("Gross Pay ",YEAR(E168)-2))</f>
        <v>Gross Pay Prior Year</v>
      </c>
      <c r="D175" s="409"/>
      <c r="E175" s="325"/>
      <c r="F175" s="321"/>
      <c r="G175" s="321"/>
      <c r="H175" s="22"/>
      <c r="I175" s="268"/>
      <c r="J175" s="294"/>
    </row>
    <row r="176" spans="1:13" ht="7.5" customHeight="1" x14ac:dyDescent="0.25">
      <c r="A176" s="1"/>
      <c r="B176" s="1"/>
      <c r="C176" s="309"/>
      <c r="D176" s="309"/>
      <c r="E176" s="321"/>
      <c r="F176" s="321"/>
      <c r="G176" s="321"/>
      <c r="H176" s="22"/>
      <c r="I176" s="268"/>
      <c r="J176" s="294"/>
    </row>
    <row r="177" spans="1:10" ht="24" customHeight="1" x14ac:dyDescent="0.25">
      <c r="A177" s="1"/>
      <c r="B177" s="1"/>
      <c r="C177" s="445" t="str">
        <f>IF(D157="VOE", IF(SUM(E169:E172)=E173, "", "Base Pay + Overtime + Commissions/Tips do not add to the Gross Pay (Current Year).  Please correct the numbers or explain the difference."), "")</f>
        <v/>
      </c>
      <c r="D177" s="445"/>
      <c r="E177" s="445"/>
      <c r="F177" s="445"/>
      <c r="G177" s="445"/>
      <c r="H177" s="445"/>
      <c r="I177" s="268"/>
      <c r="J177" s="294"/>
    </row>
    <row r="178" spans="1:10" ht="16.5" thickBot="1" x14ac:dyDescent="0.3">
      <c r="A178" s="1"/>
      <c r="C178" s="446"/>
      <c r="D178" s="446"/>
      <c r="G178" s="75" t="s">
        <v>220</v>
      </c>
      <c r="H178" s="76">
        <f>IF(OR(C187 = "", D187="", E187=""), IF(OR(C186 = "", D186 = "", E186 = ""), (E185-C185)/2, (E186-C186)/2), (E187-C187)/2)</f>
        <v>0</v>
      </c>
      <c r="I178" s="268"/>
      <c r="J178" s="294"/>
    </row>
    <row r="179" spans="1:10" ht="15.75" customHeight="1" thickBot="1" x14ac:dyDescent="0.3">
      <c r="A179" s="1"/>
      <c r="B179" s="216" t="s">
        <v>221</v>
      </c>
      <c r="C179" s="447" t="s">
        <v>222</v>
      </c>
      <c r="D179" s="448"/>
      <c r="E179" s="143"/>
      <c r="F179" s="449" t="s">
        <v>223</v>
      </c>
      <c r="G179" s="450"/>
      <c r="H179" s="25" t="str">
        <f>IF(OR(H178="", H178 = 0, H178&gt;31), "", IF(H178 &gt;20, "Monthly", IF(H178&gt;14, "Semi-Monthly", IF(H178&gt;9, "Bi-Weekly", "Weekly"))))</f>
        <v/>
      </c>
      <c r="I179" s="268"/>
      <c r="J179" s="294"/>
    </row>
    <row r="180" spans="1:10" ht="7.5" customHeight="1" thickTop="1" x14ac:dyDescent="0.25">
      <c r="A180" s="1"/>
      <c r="B180" s="23"/>
      <c r="C180" s="24"/>
      <c r="D180" s="24"/>
      <c r="E180" s="24"/>
      <c r="F180" s="266"/>
      <c r="G180" s="267"/>
      <c r="H180" s="25"/>
      <c r="I180" s="268"/>
      <c r="J180" s="294"/>
    </row>
    <row r="181" spans="1:10" x14ac:dyDescent="0.25">
      <c r="A181" s="1"/>
      <c r="B181" s="1"/>
      <c r="C181" s="427" t="str">
        <f>IF(D157="Pay Stubs",IF(H155&lt;&gt;"",IF(OR(H155="Semi-Monthly",H155="Monthly"),"Enter number of Pay Periods to Date", IF(F181&gt;0,"Payroll Frequency changed, delete value in F181", "")),""), "")</f>
        <v/>
      </c>
      <c r="D181" s="427"/>
      <c r="E181" s="427"/>
      <c r="F181" s="45"/>
      <c r="G181" s="154">
        <f>IF(C181 = "Enter number of Pay Periods to Date", 50, 0)</f>
        <v>0</v>
      </c>
      <c r="H181" s="25"/>
      <c r="I181" s="268"/>
      <c r="J181" s="294"/>
    </row>
    <row r="182" spans="1:10" ht="15.75" customHeight="1" x14ac:dyDescent="0.25">
      <c r="A182" s="1"/>
      <c r="B182" s="5"/>
      <c r="C182" s="435" t="str">
        <f xml:space="preserve"> IF(AND(OR(G193="", G193 = 0), OR(H193="", H193=0)), "", IF(H178&gt;31, "Pay stubs do not appear to be consecutive based on dates entered.", IF(OR( E186 &lt; C186, E186 &lt;D186, E187 &lt; C187, E187 &lt;D187), "Pay Stubs may be out of order.  Please check dates.",IF(H179 = "", "", IF(E179 = H179, "", "If Payroll Frequency selected does not equal Recommended please provide an explanation.")))))</f>
        <v/>
      </c>
      <c r="D182" s="435"/>
      <c r="E182" s="435"/>
      <c r="F182" s="435"/>
      <c r="G182" s="435"/>
      <c r="H182" s="435"/>
      <c r="I182" s="268"/>
      <c r="J182" s="294"/>
    </row>
    <row r="183" spans="1:10" ht="7.5" customHeight="1" x14ac:dyDescent="0.25">
      <c r="A183" s="1"/>
      <c r="B183" s="1"/>
      <c r="C183" s="327"/>
      <c r="D183" s="268"/>
      <c r="E183" s="268"/>
      <c r="F183" s="268"/>
      <c r="G183" s="268"/>
      <c r="H183" s="268"/>
      <c r="I183" s="268"/>
      <c r="J183" s="294"/>
    </row>
    <row r="184" spans="1:10" ht="24.75" thickBot="1" x14ac:dyDescent="0.3">
      <c r="A184" s="1"/>
      <c r="B184" s="26"/>
      <c r="C184" s="29" t="s">
        <v>224</v>
      </c>
      <c r="D184" s="29" t="s">
        <v>225</v>
      </c>
      <c r="E184" s="29" t="s">
        <v>226</v>
      </c>
      <c r="F184" s="28" t="s">
        <v>227</v>
      </c>
      <c r="G184" s="29" t="s">
        <v>228</v>
      </c>
      <c r="H184" s="29" t="s">
        <v>213</v>
      </c>
      <c r="I184" s="1"/>
    </row>
    <row r="185" spans="1:10" ht="15.75" customHeight="1" x14ac:dyDescent="0.25">
      <c r="A185" s="1"/>
      <c r="B185" s="263" t="s">
        <v>229</v>
      </c>
      <c r="C185" s="166"/>
      <c r="D185" s="153"/>
      <c r="E185" s="167"/>
      <c r="F185" s="436" t="str">
        <f>IF(D157 = "Pay Stubs", IF(AND(H155 &lt;&gt; "", F159 &lt;&gt; ""), IF(H155 = "Annual", "1 pay check to date", IF(OR(H155="Semi-Monthly", H155 = "Monthly"), "", IF(E179 = "", "",CONCATENATE(G157," pay checks to date")))), ""), "")</f>
        <v/>
      </c>
      <c r="G185" s="439" t="str">
        <f>IF(D157 = "Pay Stubs", IF(G189 = "Hourly Pay Rate", IF((C188+D188+E188)/3&gt;VLOOKUP(H155,PayPeriods,6,FALSE),CONCATENATE("Average hours &gt; ", ROUND(VLOOKUP(H155, PayPeriods, 6, FALSE),2), " (Standard Work Hours in Year / Pay Periods in Year); ", ROUND(VLOOKUP(H155, PayPeriods, 6, FALSE),2), " hours used to calculate base pay."), ""), ""), "")</f>
        <v/>
      </c>
      <c r="H185" s="440"/>
      <c r="I185" s="30"/>
    </row>
    <row r="186" spans="1:10" x14ac:dyDescent="0.25">
      <c r="A186" s="1"/>
      <c r="B186" s="263" t="s">
        <v>230</v>
      </c>
      <c r="C186" s="168"/>
      <c r="D186" s="169"/>
      <c r="E186" s="170"/>
      <c r="F186" s="437"/>
      <c r="G186" s="441"/>
      <c r="H186" s="442"/>
      <c r="I186" s="38"/>
    </row>
    <row r="187" spans="1:10" x14ac:dyDescent="0.25">
      <c r="A187" s="1"/>
      <c r="B187" s="263" t="s">
        <v>231</v>
      </c>
      <c r="C187" s="168"/>
      <c r="D187" s="169"/>
      <c r="E187" s="171"/>
      <c r="F187" s="437"/>
      <c r="G187" s="441"/>
      <c r="H187" s="442"/>
      <c r="I187" s="30"/>
    </row>
    <row r="188" spans="1:10" ht="16.5" thickBot="1" x14ac:dyDescent="0.3">
      <c r="A188" s="1"/>
      <c r="B188" s="328" t="s">
        <v>232</v>
      </c>
      <c r="C188" s="329"/>
      <c r="D188" s="330"/>
      <c r="E188" s="331"/>
      <c r="F188" s="438"/>
      <c r="G188" s="441"/>
      <c r="H188" s="442"/>
      <c r="I188" s="30"/>
    </row>
    <row r="189" spans="1:10" ht="16.5" thickBot="1" x14ac:dyDescent="0.3">
      <c r="A189" s="1"/>
      <c r="B189" s="145" t="s">
        <v>214</v>
      </c>
      <c r="C189" s="274"/>
      <c r="D189" s="332"/>
      <c r="E189" s="333"/>
      <c r="F189" s="146" t="s">
        <v>233</v>
      </c>
      <c r="G189" s="443"/>
      <c r="H189" s="444"/>
      <c r="I189" s="30"/>
    </row>
    <row r="190" spans="1:10" x14ac:dyDescent="0.25">
      <c r="A190" s="1"/>
      <c r="B190" s="334" t="s">
        <v>217</v>
      </c>
      <c r="C190" s="274"/>
      <c r="D190" s="332"/>
      <c r="E190" s="333"/>
      <c r="F190" s="335"/>
      <c r="G190" s="336" t="str">
        <f>IF(OR(E179 = "", G189 = ""), "", IF(AND(E186="", E187 = ""), "", IF(D157 = "Pay Stubs", IF(G189 = "Hourly Pay Rate", H160*E189*(VLOOKUP(H155,PayPeriods,3,FALSE)),E189*VLOOKUP(G189, PayRates, 2, FALSE)), "")))</f>
        <v/>
      </c>
      <c r="H190" s="42"/>
      <c r="I190" s="30"/>
    </row>
    <row r="191" spans="1:10" x14ac:dyDescent="0.25">
      <c r="A191" s="1"/>
      <c r="B191" s="145" t="s">
        <v>183</v>
      </c>
      <c r="C191" s="274"/>
      <c r="D191" s="332"/>
      <c r="E191" s="333"/>
      <c r="F191" s="194"/>
      <c r="G191" s="337" t="str">
        <f>IF(E179="","",IF(AND(E186="",E187=""),"",IF(D157&lt;&gt;"Pay Stubs","", IF(YEAR(D159)=YEAR(E159), IF(OR(F191="", F191 = 0), (SUM(C191:E191)/3)*VLOOKUP(H155, PayPeriods, 3, FALSE), (F191/H159)*260), IF(J157=0,0,IF(OR(F191="", F191 = 0), SUM(C191:E191)/3*VLOOKUP(H155, PayPeriods, 3, FALSE), (F191/J157)*VLOOKUP(H155,PayPeriods,3,FALSE)))))))</f>
        <v/>
      </c>
      <c r="H191" s="19"/>
      <c r="I191" s="30"/>
    </row>
    <row r="192" spans="1:10" x14ac:dyDescent="0.25">
      <c r="A192" s="1"/>
      <c r="B192" s="145" t="s">
        <v>153</v>
      </c>
      <c r="C192" s="274"/>
      <c r="D192" s="332"/>
      <c r="E192" s="333"/>
      <c r="F192" s="194"/>
      <c r="G192" s="319" t="str">
        <f>IF(E179="","",IF(AND(E186="",E187=""),"",IF(D157&lt;&gt;"Pay Stubs","", IF(YEAR(D159)=YEAR(E159), IF(OR(F192="", F192 = 0), (SUM(C192:E192)/3)*VLOOKUP(H155, PayPeriods, 3, FALSE), (F192/H159)*260), IF(J157=0,0,IF(OR(F192="", F192 = 0), SUM(C192:E192)/3*VLOOKUP(H155, PayPeriods, 3, FALSE), (F192/J157)*VLOOKUP(H155,PayPeriods,3,FALSE)))))))</f>
        <v/>
      </c>
      <c r="H192" s="19"/>
      <c r="I192" s="30"/>
    </row>
    <row r="193" spans="1:10" ht="16.5" thickBot="1" x14ac:dyDescent="0.3">
      <c r="A193" s="1"/>
      <c r="B193" s="263" t="s">
        <v>234</v>
      </c>
      <c r="C193" s="338">
        <f>C190+C191+C192</f>
        <v>0</v>
      </c>
      <c r="D193" s="339">
        <f t="shared" ref="D193:E193" si="4">D190+D191+D192</f>
        <v>0</v>
      </c>
      <c r="E193" s="340">
        <f t="shared" si="4"/>
        <v>0</v>
      </c>
      <c r="F193" s="341"/>
      <c r="G193" s="337" t="str">
        <f>IF(E179 = "", "", IF(AND(E186 = "", E187=""), "", IF(D157 = "Pay Stubs", SUM(G190:G192), "")))</f>
        <v/>
      </c>
      <c r="H193" s="283" t="str">
        <f>IF(E179= "", "", IF(AND(E186="", E187 = ""), "", IF(D157 = "Pay Stubs", IF(YEAR(D159) = YEAR(F159), (F193/H159) *260, IF(J157 = 0, 0, (F193/J157)*VLOOKUP(H155,PayPeriods,3,FALSE))), "")))</f>
        <v/>
      </c>
      <c r="I193" s="30"/>
      <c r="J193" s="322"/>
    </row>
    <row r="194" spans="1:10" ht="7.5" customHeight="1" x14ac:dyDescent="0.25">
      <c r="A194" s="1"/>
      <c r="B194" s="4"/>
      <c r="C194" s="321"/>
      <c r="D194" s="321"/>
      <c r="E194" s="321"/>
      <c r="F194" s="321"/>
      <c r="G194" s="321"/>
      <c r="H194" s="321"/>
      <c r="I194" s="30"/>
    </row>
    <row r="195" spans="1:10" x14ac:dyDescent="0.25">
      <c r="A195" s="1"/>
      <c r="B195" s="31" t="str">
        <f>IF(D157 = "VOE", "", IF(SUM(F190:F192) = 0, "",IF(SUM(F190:F192) = F193, "", "Year to Date Base pay, Overtime and Other income do not add to the Gross Wages, please correct or explain.")))</f>
        <v/>
      </c>
      <c r="C195" s="1"/>
      <c r="D195" s="1"/>
      <c r="E195" s="293"/>
      <c r="F195" s="268"/>
      <c r="G195" s="268"/>
      <c r="H195" s="268"/>
      <c r="I195" s="268"/>
    </row>
    <row r="196" spans="1:10" x14ac:dyDescent="0.25">
      <c r="A196" s="1"/>
      <c r="B196" s="31" t="str">
        <f>IF(D157 = "VOE", "", IF(F193 &lt; E193, "Year to Date Gross Wages must be greater than or equal to the last pay stub", ""))</f>
        <v/>
      </c>
      <c r="C196" s="1"/>
      <c r="D196" s="1"/>
      <c r="E196" s="268"/>
      <c r="F196" s="268"/>
      <c r="G196" s="268"/>
      <c r="H196" s="268"/>
      <c r="I196" s="268"/>
    </row>
    <row r="197" spans="1:10" x14ac:dyDescent="0.25">
      <c r="A197" s="1"/>
      <c r="B197" s="1"/>
      <c r="C197" s="31"/>
      <c r="D197" s="1"/>
      <c r="E197" s="268"/>
      <c r="F197" s="268"/>
      <c r="G197" s="268"/>
      <c r="H197" s="268"/>
      <c r="I197" s="268"/>
    </row>
    <row r="198" spans="1:10" x14ac:dyDescent="0.25">
      <c r="A198" s="1"/>
      <c r="B198" s="32" t="str">
        <f xml:space="preserve"> IF(AND(B199 = "", B200 = ""), "", "If Regular Base Hours and/or Base Pay Rate are not provided on the check stubs, enter the numbers calculated below.")</f>
        <v/>
      </c>
      <c r="C198" s="31"/>
      <c r="D198" s="1"/>
      <c r="E198" s="268"/>
      <c r="F198" s="268"/>
      <c r="G198" s="268"/>
      <c r="H198" s="268"/>
      <c r="I198" s="268"/>
    </row>
    <row r="199" spans="1:10" x14ac:dyDescent="0.25">
      <c r="A199" s="1"/>
      <c r="B199" s="33" t="str">
        <f>IF(D157 = "Pay Stubs", IF(G189 = "Hourly Pay Rate", IF(AND(C199="", D199 = "", E199 = ""), "","Hours Calculator"), ""), "")</f>
        <v/>
      </c>
      <c r="C199" s="34" t="str">
        <f>IF(D157 = "Pay Stubs", IF(G189 = "Hourly Pay Rate", IF(C189 = "", "",C190/C189), ""), "")</f>
        <v/>
      </c>
      <c r="D199" s="34" t="str">
        <f>IF(D157 = "Pay Stubs", IF(G189 = "Hourly Pay Rate", IF(D189 = "", "", D190/D189), ""), "")</f>
        <v/>
      </c>
      <c r="E199" s="34" t="str">
        <f>IF(D157 = "Pay Stubs", IF(G189 = "Hourly Pay Rate", IF(E189 = "", "", E190/E189), ""), "")</f>
        <v/>
      </c>
      <c r="F199" s="268"/>
      <c r="G199" s="35"/>
      <c r="H199" s="1"/>
      <c r="I199" s="268"/>
    </row>
    <row r="200" spans="1:10" x14ac:dyDescent="0.25">
      <c r="A200" s="1"/>
      <c r="B200" s="33" t="str">
        <f>IF(D157 = "Pay Stubs", IF(G189 = "Hourly Pay Rate", IF(AND(C200="", D200 = "", E200 = ""), "","Rate Calculator"), ""), "")</f>
        <v/>
      </c>
      <c r="C200" s="36" t="str">
        <f>IF(D157 = "Pay Stubs", IF(G189="Hourly Pay Rate", IF(OR(C188 = "",C188 = 0), "", C190/C188),""), "")</f>
        <v/>
      </c>
      <c r="D200" s="36" t="str">
        <f>IF(D157="Pay Stubs",IF(G189="Hourly Pay Rate",IF(OR(D188="", D188 = 0),"",D190/D188), ""),"")</f>
        <v/>
      </c>
      <c r="E200" s="36" t="str">
        <f>IF(D157 = "Pay Stubs", IF(G189="Hourly Pay Rate", IF(OR(E188 = "",E188 = 0), "", E190/E188), ""), "")</f>
        <v/>
      </c>
      <c r="F200" s="1"/>
      <c r="G200" s="35"/>
      <c r="H200" s="1"/>
      <c r="I200" s="268"/>
    </row>
    <row r="201" spans="1:10" x14ac:dyDescent="0.25">
      <c r="A201" s="1"/>
      <c r="B201" s="268"/>
      <c r="C201" s="268"/>
      <c r="D201" s="268"/>
      <c r="E201" s="268"/>
      <c r="F201" s="268"/>
      <c r="G201" s="1"/>
      <c r="H201" s="6"/>
      <c r="I201" s="268"/>
    </row>
    <row r="202" spans="1:10" ht="15" customHeight="1" x14ac:dyDescent="0.25">
      <c r="A202" s="1"/>
      <c r="B202" s="1"/>
      <c r="C202" s="1"/>
      <c r="D202" s="1"/>
      <c r="E202" s="1"/>
      <c r="F202" s="1"/>
      <c r="G202" s="1"/>
      <c r="H202" s="1"/>
      <c r="I202" s="1"/>
    </row>
    <row r="203" spans="1:10" ht="14.25" customHeight="1" thickBot="1" x14ac:dyDescent="0.3">
      <c r="A203" s="1"/>
      <c r="B203" s="212" t="s">
        <v>197</v>
      </c>
      <c r="C203" s="213"/>
      <c r="D203" s="212" t="str">
        <f>E5</f>
        <v>Name not entered on Household Summary</v>
      </c>
      <c r="E203" s="213"/>
      <c r="F203" s="213"/>
      <c r="G203" s="213"/>
      <c r="H203" s="214" t="s">
        <v>239</v>
      </c>
      <c r="I203" s="268"/>
    </row>
    <row r="204" spans="1:10" ht="12" customHeight="1" thickTop="1" thickBot="1" x14ac:dyDescent="0.3">
      <c r="A204" s="1"/>
      <c r="B204" s="1"/>
      <c r="C204" s="268"/>
      <c r="D204" s="1"/>
      <c r="E204" s="1"/>
      <c r="F204" s="1"/>
      <c r="G204" s="1"/>
      <c r="H204" s="1"/>
      <c r="I204" s="1"/>
    </row>
    <row r="205" spans="1:10" ht="16.5" thickBot="1" x14ac:dyDescent="0.3">
      <c r="A205" s="1"/>
      <c r="B205" s="5" t="s">
        <v>240</v>
      </c>
      <c r="C205" s="268" t="s">
        <v>200</v>
      </c>
      <c r="D205" s="421"/>
      <c r="E205" s="422"/>
      <c r="F205" s="422"/>
      <c r="G205" s="423"/>
      <c r="H205" s="191" t="str">
        <f>IF(D207="VOE", E217, IF(D207 = "Pay Stubs", E229, ""))</f>
        <v/>
      </c>
      <c r="I205" s="180"/>
      <c r="J205" s="181"/>
    </row>
    <row r="206" spans="1:10" ht="7.5" customHeight="1" thickBot="1" x14ac:dyDescent="0.3">
      <c r="A206" s="1"/>
      <c r="B206" s="5"/>
      <c r="C206" s="268"/>
      <c r="D206" s="295"/>
      <c r="E206" s="80"/>
      <c r="F206" s="80"/>
      <c r="G206" s="72" t="s">
        <v>201</v>
      </c>
      <c r="H206" s="184" t="s">
        <v>202</v>
      </c>
      <c r="I206" s="182"/>
      <c r="J206" s="183"/>
    </row>
    <row r="207" spans="1:10" ht="16.5" thickBot="1" x14ac:dyDescent="0.3">
      <c r="A207" s="1"/>
      <c r="B207" s="5"/>
      <c r="C207" s="88" t="s">
        <v>203</v>
      </c>
      <c r="D207" s="296"/>
      <c r="E207" s="150">
        <f>IF(OR(D207="",D209=""),0,1)</f>
        <v>0</v>
      </c>
      <c r="F207" s="77"/>
      <c r="G207" s="185" t="str">
        <f>IFERROR(IF(OR(H205 = "Monthly", H205="Semi-Monthly"), IF(D207="VOE", H218, IF(D207 = "Pay Stubs", F231, "")), ROUNDUP(H207,0)),"")</f>
        <v/>
      </c>
      <c r="H207" s="186" t="str">
        <f>IFERROR(G209/(VLOOKUP(H205, PayPeriods, 2, FALSE)),"")</f>
        <v/>
      </c>
      <c r="I207" s="187"/>
      <c r="J207" s="188" t="str">
        <f>IFERROR(IF(AND(H205="Bi-Weekly",G207&gt;26),26,IF(AND(H205="Bi-Weekly",G207&lt;=26),G207,IF(AND(H205="Semi-Weekly",G207&gt;24),24,IF(AND(H205="Weekly",G207&gt;52),52,IF(AND(H205="Weekly",G207&lt;=52),G207,G207))))),"")</f>
        <v/>
      </c>
    </row>
    <row r="208" spans="1:10" ht="7.5" customHeight="1" thickBot="1" x14ac:dyDescent="0.3">
      <c r="A208" s="1"/>
      <c r="B208" s="5"/>
      <c r="C208" s="268"/>
      <c r="D208" s="297"/>
      <c r="E208" s="77"/>
      <c r="F208" s="72" t="s">
        <v>204</v>
      </c>
      <c r="G208" s="189" t="s">
        <v>205</v>
      </c>
      <c r="H208" s="190" t="s">
        <v>206</v>
      </c>
      <c r="I208" s="187"/>
      <c r="J208" s="188"/>
    </row>
    <row r="209" spans="1:10" ht="16.5" thickBot="1" x14ac:dyDescent="0.3">
      <c r="A209" s="1"/>
      <c r="B209" s="1"/>
      <c r="C209" s="89" t="s">
        <v>207</v>
      </c>
      <c r="D209" s="298"/>
      <c r="E209" s="256" t="e">
        <f>CONCATENATE("1/1/",YEAR(F209))</f>
        <v>#VALUE!</v>
      </c>
      <c r="F209" s="76" t="str">
        <f>IF(D207 = "VOE", E218, IF(D207 = "Pay Stubs", IF(OR(C237 = "", D237="",E237 = ""), IF(OR(C236 = "",D236="", E236=""), "", E236), E237),""))</f>
        <v/>
      </c>
      <c r="G209" s="191" t="str">
        <f>IFERROR(IF(YEAR(D209) = YEAR(F209), F209-D209+1,F209-E209+1),"")</f>
        <v/>
      </c>
      <c r="H209" s="191" t="str">
        <f>IFERROR(ROUNDUP(G209*(5/7), 0),"")</f>
        <v/>
      </c>
      <c r="I209" s="192"/>
      <c r="J209" s="188"/>
    </row>
    <row r="210" spans="1:10" ht="13.5" customHeight="1" thickBot="1" x14ac:dyDescent="0.3">
      <c r="A210" s="1"/>
      <c r="B210" s="15"/>
      <c r="C210" s="299"/>
      <c r="D210" s="300"/>
      <c r="E210" s="78"/>
      <c r="F210" s="78"/>
      <c r="G210" s="73" t="s">
        <v>208</v>
      </c>
      <c r="H210" s="79" t="str">
        <f>IF(D207 = "VOE", IF(E215&gt;VLOOKUP(H205, PayPeriods, 6, FALSE), VLOOKUP(H205, PayPeriods, 6, FALSE), E215),IF(D207="Pay Stubs", IF((C238+D238+E238)/3 &gt; VLOOKUP(H205, PayPeriods, 6, FALSE), VLOOKUP(H205, PayPeriods, 6, FALSE), (C238+D238+E238)/3), ""))</f>
        <v/>
      </c>
      <c r="I210" s="268"/>
    </row>
    <row r="211" spans="1:10" ht="13.5" customHeight="1" thickTop="1" x14ac:dyDescent="0.25">
      <c r="A211" s="1"/>
      <c r="B211" s="1"/>
      <c r="C211" s="301"/>
      <c r="D211" s="302"/>
      <c r="E211" s="303"/>
      <c r="F211" s="303"/>
      <c r="G211" s="301"/>
      <c r="H211" s="16"/>
      <c r="I211" s="268"/>
    </row>
    <row r="212" spans="1:10" ht="15.75" customHeight="1" thickBot="1" x14ac:dyDescent="0.3">
      <c r="A212" s="1"/>
      <c r="B212" s="215" t="s">
        <v>209</v>
      </c>
      <c r="C212" s="424" t="s">
        <v>210</v>
      </c>
      <c r="D212" s="424"/>
      <c r="E212" s="424"/>
      <c r="F212" s="424"/>
      <c r="G212" s="424"/>
      <c r="H212" s="424"/>
      <c r="I212" s="268"/>
    </row>
    <row r="213" spans="1:10" ht="7.5" customHeight="1" thickTop="1" x14ac:dyDescent="0.25">
      <c r="A213" s="1"/>
      <c r="B213" s="17"/>
      <c r="C213" s="304"/>
      <c r="D213" s="302"/>
      <c r="E213" s="305"/>
      <c r="F213" s="305"/>
      <c r="G213" s="301"/>
      <c r="H213" s="301"/>
      <c r="I213" s="268"/>
    </row>
    <row r="214" spans="1:10" ht="24.75" thickBot="1" x14ac:dyDescent="0.3">
      <c r="A214" s="1"/>
      <c r="B214" s="17"/>
      <c r="C214" s="18"/>
      <c r="D214" s="18"/>
      <c r="E214" s="140" t="s">
        <v>211</v>
      </c>
      <c r="F214" s="39" t="s">
        <v>176</v>
      </c>
      <c r="G214" s="40" t="s">
        <v>212</v>
      </c>
      <c r="H214" s="39" t="s">
        <v>213</v>
      </c>
      <c r="I214" s="306"/>
    </row>
    <row r="215" spans="1:10" ht="16.5" thickBot="1" x14ac:dyDescent="0.3">
      <c r="A215" s="1"/>
      <c r="B215" s="1"/>
      <c r="C215" s="425" t="s">
        <v>180</v>
      </c>
      <c r="D215" s="426"/>
      <c r="E215" s="151"/>
      <c r="F215" s="307"/>
      <c r="G215" s="308"/>
      <c r="H215" s="142"/>
      <c r="I215" s="309"/>
    </row>
    <row r="216" spans="1:10" ht="16.5" thickBot="1" x14ac:dyDescent="0.3">
      <c r="A216" s="1"/>
      <c r="B216" s="398" t="str">
        <f>IF(D207 = "VOE", IF(G216 = "Hourly Pay Rate", IF(E215&gt;VLOOKUP(H205,PayPeriods,6,FALSE),CONCATENATE("    Average hours &gt; ", ROUND(VLOOKUP(H205, PayPeriods, 6, FALSE),2), " (Standard Work Hours in Year / Pay Periods in Year);  ", ROUND(VLOOKUP(H205, PayPeriods, 6, FALSE),2), " hours used."), ""), ""), "")</f>
        <v/>
      </c>
      <c r="C216" s="428" t="s">
        <v>214</v>
      </c>
      <c r="D216" s="429"/>
      <c r="E216" s="193"/>
      <c r="F216" s="138" t="s">
        <v>215</v>
      </c>
      <c r="G216" s="430"/>
      <c r="H216" s="431"/>
      <c r="I216" s="268"/>
    </row>
    <row r="217" spans="1:10" x14ac:dyDescent="0.25">
      <c r="A217" s="1"/>
      <c r="B217" s="398"/>
      <c r="C217" s="425" t="s">
        <v>216</v>
      </c>
      <c r="D217" s="426"/>
      <c r="E217" s="141"/>
      <c r="F217" s="432" t="str">
        <f>IF(AND(E217 &lt;&gt; "Monthly", E217 &lt;&gt; "Semi-Monthly", H218&gt;0), "Payroll Frequency changed, delete value in H218", "")</f>
        <v/>
      </c>
      <c r="G217" s="433"/>
      <c r="H217" s="434"/>
      <c r="I217" s="309"/>
    </row>
    <row r="218" spans="1:10" x14ac:dyDescent="0.25">
      <c r="A218" s="1"/>
      <c r="B218" s="398"/>
      <c r="C218" s="405" t="s">
        <v>204</v>
      </c>
      <c r="D218" s="406"/>
      <c r="E218" s="152"/>
      <c r="F218" s="407" t="str">
        <f>IF(D207 = "VOE", IF(H205 &lt;&gt; "", IF(H205 = "Annual", "1 pay period", IF(OR(E217="Semi-Monthly", E217 = "Monthly"), "Enter # of Pay Periods to Date", IF(E218 = "", "",CONCATENATE(J207," pay periods to date")))), ""), "")</f>
        <v/>
      </c>
      <c r="G218" s="407"/>
      <c r="H218" s="44"/>
      <c r="I218" s="74">
        <f>IF(F218 = "Enter # of Pay Periods to Date", 50, 0)</f>
        <v>0</v>
      </c>
    </row>
    <row r="219" spans="1:10" x14ac:dyDescent="0.25">
      <c r="A219" s="1"/>
      <c r="B219" s="398"/>
      <c r="C219" s="408" t="s">
        <v>217</v>
      </c>
      <c r="D219" s="409"/>
      <c r="E219" s="194"/>
      <c r="F219" s="314" t="str">
        <f>IF(G219 = "", "", IF(G219 = 0, 0, G219/VLOOKUP(H205, PayPeriods, 3, FALSE)))</f>
        <v/>
      </c>
      <c r="G219" s="270" t="str">
        <f>IF(OR(G216="", E217 = "", E218=""), "", IF(D207="VOE",IF(G216="Hourly Pay Rate",H210*E216*VLOOKUP(H205, PayPeriods, 4, FALSE) *(VLOOKUP(H205,PayPeriods,3,FALSE)),E216*VLOOKUP(G216,PayRates,2,FALSE)),""))</f>
        <v/>
      </c>
      <c r="H219" s="42"/>
      <c r="I219" s="280"/>
    </row>
    <row r="220" spans="1:10" x14ac:dyDescent="0.25">
      <c r="A220" s="1"/>
      <c r="B220" s="265"/>
      <c r="C220" s="408" t="s">
        <v>183</v>
      </c>
      <c r="D220" s="409"/>
      <c r="E220" s="195"/>
      <c r="F220" s="293" t="str">
        <f>IF(OR(G216="", E217 = "", E218=""), "", IF(D207="VOE",IF(YEAR(D209) = YEAR(E209), (E220/H209)*VLOOKUP(H205, PayPeriods, 5,FALSE), IF(G207 = 0, 0, E220/G207)), ""))</f>
        <v/>
      </c>
      <c r="G220" s="315" t="str">
        <f>IF(OR(G216="", E217 = "", E218=""), "", IF(D207= "VOE", IF(YEAR(D209) = YEAR(E209), (E220/H209)*VLOOKUP(H205, PayPeriods, 5, FALSE) * VLOOKUP(H205, PayPeriods, 3,FALSE), IF(G207 = 0, 0, (E220/G207)*VLOOKUP(H205, PayPeriods, 3, FALSE))), ""))</f>
        <v/>
      </c>
      <c r="H220" s="19"/>
      <c r="I220" s="280"/>
    </row>
    <row r="221" spans="1:10" ht="15.75" customHeight="1" x14ac:dyDescent="0.25">
      <c r="A221" s="1"/>
      <c r="C221" s="416" t="s">
        <v>218</v>
      </c>
      <c r="D221" s="417"/>
      <c r="E221" s="160"/>
      <c r="F221" s="316"/>
      <c r="G221" s="317"/>
      <c r="H221" s="43"/>
      <c r="I221" s="293"/>
    </row>
    <row r="222" spans="1:10" x14ac:dyDescent="0.25">
      <c r="A222" s="1"/>
      <c r="C222" s="418"/>
      <c r="D222" s="419"/>
      <c r="E222" s="193"/>
      <c r="F222" s="318" t="str">
        <f>IF(OR(G216="", E217 = "", E218=""), "", IF(D207="VOE", IF(YEAR(D209) = YEAR(E209), (E222/H209)*VLOOKUP(H205, PayPeriods, 5,FALSE), IF(G207 = 0, 0, E222/G207)),""))</f>
        <v/>
      </c>
      <c r="G222" s="319" t="str">
        <f>IF(OR(G216="", E217 = "", E218=""), "", IF(D207 = "VOE", IF(YEAR(D209) = YEAR(E209), (E222/H209)*VLOOKUP(H205, PayPeriods, 5, FALSE) * VLOOKUP(H205, PayPeriods, 3,FALSE), IF(G207 = 0, 0, E222/G207)*VLOOKUP(H205, PayPeriods, 3, FALSE)), ""))</f>
        <v/>
      </c>
      <c r="H222" s="42"/>
      <c r="I222" s="293"/>
    </row>
    <row r="223" spans="1:10" x14ac:dyDescent="0.25">
      <c r="A223" s="1"/>
      <c r="C223" s="408" t="s">
        <v>219</v>
      </c>
      <c r="D223" s="409"/>
      <c r="E223" s="320">
        <f>E219+E220+E222</f>
        <v>0</v>
      </c>
      <c r="F223" s="139"/>
      <c r="G223" s="270" t="str">
        <f>IF(OR(G216="", E217 = "", E218=""), "", IF(D207 = "VOE", SUM(G219:G222),""))</f>
        <v/>
      </c>
      <c r="H223" s="20" t="str">
        <f>IF(OR(G216="",E217="",E218=""),"",IF(D207="VOE",IF(YEAR(D209) = YEAR(F209), (E223/H209) *260, IF(G207=0,0,(E223/G207)*VLOOKUP(H205,PayPeriods,3,FALSE))),""))</f>
        <v/>
      </c>
      <c r="I223" s="268"/>
    </row>
    <row r="224" spans="1:10" x14ac:dyDescent="0.25">
      <c r="A224" s="1"/>
      <c r="C224" s="408" t="str">
        <f>IF(E218="","Gross Pay Prior Year",CONCATENATE("Gross Pay ",YEAR(E218)-1))</f>
        <v>Gross Pay Prior Year</v>
      </c>
      <c r="D224" s="409"/>
      <c r="E224" s="194"/>
      <c r="F224" s="321"/>
      <c r="G224" s="321"/>
      <c r="H224" s="22"/>
      <c r="I224" s="268"/>
      <c r="J224" s="294"/>
    </row>
    <row r="225" spans="1:10" ht="16.5" thickBot="1" x14ac:dyDescent="0.3">
      <c r="A225" s="1"/>
      <c r="B225" s="21"/>
      <c r="C225" s="408" t="str">
        <f>IF(E218="","Gross Pay Prior Year",CONCATENATE("Gross Pay ",YEAR(E218)-2))</f>
        <v>Gross Pay Prior Year</v>
      </c>
      <c r="D225" s="409"/>
      <c r="E225" s="325"/>
      <c r="F225" s="321"/>
      <c r="G225" s="321"/>
      <c r="H225" s="22"/>
      <c r="I225" s="268"/>
      <c r="J225" s="294"/>
    </row>
    <row r="226" spans="1:10" ht="7.5" customHeight="1" x14ac:dyDescent="0.25">
      <c r="A226" s="1"/>
      <c r="B226" s="1"/>
      <c r="C226" s="309"/>
      <c r="D226" s="309"/>
      <c r="E226" s="321"/>
      <c r="F226" s="321"/>
      <c r="G226" s="321"/>
      <c r="H226" s="22"/>
      <c r="I226" s="268"/>
      <c r="J226" s="294"/>
    </row>
    <row r="227" spans="1:10" ht="24" customHeight="1" x14ac:dyDescent="0.25">
      <c r="A227" s="1"/>
      <c r="B227" s="1"/>
      <c r="C227" s="445" t="str">
        <f>IF(D207="VOE", IF(SUM(E219:E222)=E223, "", "Base Pay + Overtime + Commissions/Tips do not add to the Gross Pay (Current Year).  Please correct the numbers or explain the difference."), "")</f>
        <v/>
      </c>
      <c r="D227" s="445"/>
      <c r="E227" s="445"/>
      <c r="F227" s="445"/>
      <c r="G227" s="445"/>
      <c r="H227" s="445"/>
      <c r="I227" s="268"/>
      <c r="J227" s="294"/>
    </row>
    <row r="228" spans="1:10" ht="16.5" thickBot="1" x14ac:dyDescent="0.3">
      <c r="A228" s="1"/>
      <c r="C228" s="446"/>
      <c r="D228" s="446"/>
      <c r="G228" s="75" t="s">
        <v>220</v>
      </c>
      <c r="H228" s="76">
        <f>IF(OR(C237 = "", D237="", E237=""), IF(OR(C236 = "", D236 = "", E236 = ""), (E235-C235)/2, (E236-C236)/2), (E237-C237)/2)</f>
        <v>0</v>
      </c>
      <c r="I228" s="268"/>
      <c r="J228" s="294"/>
    </row>
    <row r="229" spans="1:10" ht="15.75" customHeight="1" thickBot="1" x14ac:dyDescent="0.3">
      <c r="A229" s="1"/>
      <c r="B229" s="216" t="s">
        <v>221</v>
      </c>
      <c r="C229" s="447" t="s">
        <v>222</v>
      </c>
      <c r="D229" s="448"/>
      <c r="E229" s="143"/>
      <c r="F229" s="449" t="s">
        <v>223</v>
      </c>
      <c r="G229" s="450"/>
      <c r="H229" s="25" t="str">
        <f>IF(OR(H228="", H228 = 0, H228&gt;31), "", IF(H228 &gt;20, "Monthly", IF(H228&gt;14, "Semi-Monthly", IF(H228&gt;9, "Bi-Weekly", "Weekly"))))</f>
        <v/>
      </c>
      <c r="I229" s="268"/>
      <c r="J229" s="294"/>
    </row>
    <row r="230" spans="1:10" ht="7.5" customHeight="1" thickTop="1" x14ac:dyDescent="0.25">
      <c r="A230" s="1"/>
      <c r="B230" s="23"/>
      <c r="C230" s="24"/>
      <c r="D230" s="24"/>
      <c r="E230" s="24"/>
      <c r="F230" s="266"/>
      <c r="G230" s="267"/>
      <c r="H230" s="25"/>
      <c r="I230" s="268"/>
      <c r="J230" s="294"/>
    </row>
    <row r="231" spans="1:10" x14ac:dyDescent="0.25">
      <c r="A231" s="1"/>
      <c r="B231" s="1"/>
      <c r="C231" s="427" t="str">
        <f>IF(D207="Pay Stubs",IF(H205&lt;&gt;"",IF(OR(H205="Semi-Monthly",H205="Monthly"),"Enter number of Pay Periods to Date", IF(F231&gt;0,"Payroll Frequency changed, delete value in F231", "")),""), "")</f>
        <v/>
      </c>
      <c r="D231" s="427"/>
      <c r="E231" s="427"/>
      <c r="F231" s="45"/>
      <c r="G231" s="154">
        <f>IF(C231 = "Enter number of Pay Periods to Date", 50, 0)</f>
        <v>0</v>
      </c>
      <c r="H231" s="25"/>
      <c r="I231" s="268"/>
      <c r="J231" s="294"/>
    </row>
    <row r="232" spans="1:10" ht="15.75" customHeight="1" x14ac:dyDescent="0.25">
      <c r="A232" s="1"/>
      <c r="B232" s="5"/>
      <c r="C232" s="435" t="str">
        <f xml:space="preserve"> IF(AND(OR(G243="", G243 = 0), OR(H243="", H243=0)), "", IF(H228&gt;31, "Pay stubs do not appear to be consecutive based on dates entered.", IF(OR( E236 &lt; C236, E236 &lt;D236, E237 &lt; C237, E237 &lt;D237), "Pay Stubs may be out of order.  Please check dates.",IF(H229 = "", "", IF(E229 = H229, "", "If Payroll Frequency selected does not equal Recommended please provide an explanation.")))))</f>
        <v/>
      </c>
      <c r="D232" s="435"/>
      <c r="E232" s="435"/>
      <c r="F232" s="435"/>
      <c r="G232" s="435"/>
      <c r="H232" s="435"/>
      <c r="I232" s="268"/>
      <c r="J232" s="294"/>
    </row>
    <row r="233" spans="1:10" ht="7.5" customHeight="1" x14ac:dyDescent="0.25">
      <c r="A233" s="1"/>
      <c r="B233" s="1"/>
      <c r="C233" s="327"/>
      <c r="D233" s="268"/>
      <c r="E233" s="268"/>
      <c r="F233" s="268"/>
      <c r="G233" s="268"/>
      <c r="H233" s="268"/>
      <c r="I233" s="268"/>
      <c r="J233" s="294"/>
    </row>
    <row r="234" spans="1:10" ht="24.75" thickBot="1" x14ac:dyDescent="0.3">
      <c r="A234" s="1"/>
      <c r="B234" s="26"/>
      <c r="C234" s="29" t="s">
        <v>224</v>
      </c>
      <c r="D234" s="29" t="s">
        <v>225</v>
      </c>
      <c r="E234" s="29" t="s">
        <v>226</v>
      </c>
      <c r="F234" s="28" t="s">
        <v>227</v>
      </c>
      <c r="G234" s="29" t="s">
        <v>228</v>
      </c>
      <c r="H234" s="29" t="s">
        <v>213</v>
      </c>
      <c r="I234" s="1"/>
    </row>
    <row r="235" spans="1:10" ht="15.75" customHeight="1" x14ac:dyDescent="0.25">
      <c r="A235" s="1"/>
      <c r="B235" s="263" t="s">
        <v>229</v>
      </c>
      <c r="C235" s="166"/>
      <c r="D235" s="153"/>
      <c r="E235" s="167"/>
      <c r="F235" s="436" t="str">
        <f>IF(D207 = "Pay Stubs", IF(AND(H205 &lt;&gt; "", F209 &lt;&gt; ""), IF(H205 = "Annual", "1 pay check to date", IF(OR(H205="Semi-Monthly", H205 = "Monthly"), "", IF(E229 = "", "",CONCATENATE(G207," pay checks to date")))), ""), "")</f>
        <v/>
      </c>
      <c r="G235" s="439" t="str">
        <f>IF(D207 = "Pay Stubs", IF(G239 = "Hourly Pay Rate", IF((C238+D238+E238)/3&gt;VLOOKUP(H205,PayPeriods,6,FALSE),CONCATENATE("Average hours &gt; ", ROUND(VLOOKUP(H205, PayPeriods, 6, FALSE),2), " (Standard Work Hours in Year / Pay Periods in Year); ", ROUND(VLOOKUP(H205, PayPeriods, 6, FALSE),2), " hours used to calculate base pay."), ""), ""), "")</f>
        <v/>
      </c>
      <c r="H235" s="440"/>
      <c r="I235" s="30"/>
    </row>
    <row r="236" spans="1:10" x14ac:dyDescent="0.25">
      <c r="A236" s="1"/>
      <c r="B236" s="263" t="s">
        <v>230</v>
      </c>
      <c r="C236" s="168"/>
      <c r="D236" s="169"/>
      <c r="E236" s="170"/>
      <c r="F236" s="437"/>
      <c r="G236" s="441"/>
      <c r="H236" s="442"/>
      <c r="I236" s="38"/>
    </row>
    <row r="237" spans="1:10" x14ac:dyDescent="0.25">
      <c r="A237" s="1"/>
      <c r="B237" s="263" t="s">
        <v>231</v>
      </c>
      <c r="C237" s="168"/>
      <c r="D237" s="169"/>
      <c r="E237" s="171"/>
      <c r="F237" s="437"/>
      <c r="G237" s="441"/>
      <c r="H237" s="442"/>
      <c r="I237" s="30"/>
    </row>
    <row r="238" spans="1:10" ht="16.5" thickBot="1" x14ac:dyDescent="0.3">
      <c r="A238" s="1"/>
      <c r="B238" s="328" t="s">
        <v>232</v>
      </c>
      <c r="C238" s="329"/>
      <c r="D238" s="330"/>
      <c r="E238" s="331"/>
      <c r="F238" s="438"/>
      <c r="G238" s="441"/>
      <c r="H238" s="442"/>
      <c r="I238" s="30"/>
    </row>
    <row r="239" spans="1:10" ht="16.5" thickBot="1" x14ac:dyDescent="0.3">
      <c r="A239" s="1"/>
      <c r="B239" s="145" t="s">
        <v>214</v>
      </c>
      <c r="C239" s="274"/>
      <c r="D239" s="332"/>
      <c r="E239" s="333"/>
      <c r="F239" s="146" t="s">
        <v>233</v>
      </c>
      <c r="G239" s="443"/>
      <c r="H239" s="444"/>
      <c r="I239" s="30"/>
    </row>
    <row r="240" spans="1:10" x14ac:dyDescent="0.25">
      <c r="A240" s="1"/>
      <c r="B240" s="334" t="s">
        <v>217</v>
      </c>
      <c r="C240" s="274"/>
      <c r="D240" s="332"/>
      <c r="E240" s="333"/>
      <c r="F240" s="335"/>
      <c r="G240" s="336" t="str">
        <f>IF(OR(E229 = "", G239 = ""), "", IF(AND(E236="", E237 = ""), "", IF(D207 = "Pay Stubs", IF(G239 = "Hourly Pay Rate", H210*E239*(VLOOKUP(H205,PayPeriods,3,FALSE)),E239*VLOOKUP(G239, PayRates, 2, FALSE)), "")))</f>
        <v/>
      </c>
      <c r="H240" s="42"/>
      <c r="I240" s="30"/>
    </row>
    <row r="241" spans="1:10" x14ac:dyDescent="0.25">
      <c r="A241" s="1"/>
      <c r="B241" s="145" t="s">
        <v>183</v>
      </c>
      <c r="C241" s="274"/>
      <c r="D241" s="332"/>
      <c r="E241" s="333"/>
      <c r="F241" s="194"/>
      <c r="G241" s="337" t="str">
        <f>IF(E229="","",IF(AND(E236="",E237=""),"",IF(D207&lt;&gt;"Pay Stubs","", IF(YEAR(D209)=YEAR(E209), IF(OR(F241="", F241 = 0), (SUM(C241:E241)/3)*VLOOKUP(H205, PayPeriods, 3, FALSE), (F241/H209)*260), IF(J207=0,0,IF(OR(F241="", F241 = 0), SUM(C241:E241)/3*VLOOKUP(H205, PayPeriods, 3, FALSE), (F241/J207)*VLOOKUP(H205,PayPeriods,3,FALSE)))))))</f>
        <v/>
      </c>
      <c r="H241" s="19"/>
      <c r="I241" s="30"/>
    </row>
    <row r="242" spans="1:10" x14ac:dyDescent="0.25">
      <c r="A242" s="1"/>
      <c r="B242" s="145" t="s">
        <v>153</v>
      </c>
      <c r="C242" s="274"/>
      <c r="D242" s="332"/>
      <c r="E242" s="333"/>
      <c r="F242" s="194"/>
      <c r="G242" s="319" t="str">
        <f>IF(E229="","",IF(AND(E236="",E237=""),"",IF(D207&lt;&gt;"Pay Stubs","", IF(YEAR(D209)=YEAR(E209), IF(OR(F242="", F242 = 0), (SUM(C242:E242)/3)*VLOOKUP(H205, PayPeriods, 3, FALSE), (F242/H209)*260), IF(J207=0,0,IF(OR(F242="", F242 = 0), SUM(C242:E242)/3*VLOOKUP(H205, PayPeriods, 3, FALSE), (F242/J207)*VLOOKUP(H205,PayPeriods,3,FALSE)))))))</f>
        <v/>
      </c>
      <c r="H242" s="19"/>
      <c r="I242" s="30"/>
    </row>
    <row r="243" spans="1:10" ht="16.5" thickBot="1" x14ac:dyDescent="0.3">
      <c r="A243" s="1"/>
      <c r="B243" s="263" t="s">
        <v>234</v>
      </c>
      <c r="C243" s="338">
        <f>C240+C241+C242</f>
        <v>0</v>
      </c>
      <c r="D243" s="339">
        <f t="shared" ref="D243:E243" si="5">D240+D241+D242</f>
        <v>0</v>
      </c>
      <c r="E243" s="340">
        <f t="shared" si="5"/>
        <v>0</v>
      </c>
      <c r="F243" s="341"/>
      <c r="G243" s="337" t="str">
        <f>IF(E229 = "", "", IF(AND(E236 = "", E237=""), "", IF(D207 = "Pay Stubs", SUM(G240:G242), "")))</f>
        <v/>
      </c>
      <c r="H243" s="283" t="str">
        <f>IF(E229= "", "", IF(AND(E236="", E237 = ""), "", IF(D207 = "Pay Stubs", IF(YEAR(D209) = YEAR(F209), (F243/H209) *260, IF(J207 = 0, 0, (F243/J207)*VLOOKUP(H205,PayPeriods,3,FALSE))), "")))</f>
        <v/>
      </c>
      <c r="I243" s="30"/>
      <c r="J243" s="322"/>
    </row>
    <row r="244" spans="1:10" ht="7.5" customHeight="1" x14ac:dyDescent="0.25">
      <c r="A244" s="1"/>
      <c r="B244" s="4"/>
      <c r="C244" s="321"/>
      <c r="D244" s="321"/>
      <c r="E244" s="321"/>
      <c r="F244" s="321"/>
      <c r="G244" s="321"/>
      <c r="H244" s="321"/>
      <c r="I244" s="30"/>
    </row>
    <row r="245" spans="1:10" x14ac:dyDescent="0.25">
      <c r="A245" s="1"/>
      <c r="B245" s="31" t="str">
        <f>IF(D207 = "VOE", "", IF(SUM(F240:F242) = 0, "",IF(SUM(F240:F242) = F243, "", "Year to Date Base pay, Overtime and Other income do not add to the Gross Wages, please correct or explain.")))</f>
        <v/>
      </c>
      <c r="C245" s="1"/>
      <c r="D245" s="1"/>
      <c r="E245" s="293"/>
      <c r="F245" s="268"/>
      <c r="G245" s="268"/>
      <c r="H245" s="268"/>
      <c r="I245" s="268"/>
    </row>
    <row r="246" spans="1:10" x14ac:dyDescent="0.25">
      <c r="A246" s="1"/>
      <c r="B246" s="31" t="str">
        <f>IF(D207 = "VOE", "", IF(F243 &lt; E243, "Year to Date Gross Wages must be greater than or equal to the last pay stub", ""))</f>
        <v/>
      </c>
      <c r="C246" s="1"/>
      <c r="D246" s="1"/>
      <c r="E246" s="268"/>
      <c r="F246" s="268"/>
      <c r="G246" s="268"/>
      <c r="H246" s="268"/>
      <c r="I246" s="268"/>
    </row>
    <row r="247" spans="1:10" x14ac:dyDescent="0.25">
      <c r="A247" s="1"/>
      <c r="B247" s="1"/>
      <c r="C247" s="31"/>
      <c r="D247" s="1"/>
      <c r="E247" s="268"/>
      <c r="F247" s="268"/>
      <c r="G247" s="268"/>
      <c r="H247" s="268"/>
      <c r="I247" s="268"/>
    </row>
    <row r="248" spans="1:10" x14ac:dyDescent="0.25">
      <c r="A248" s="1"/>
      <c r="B248" s="32" t="str">
        <f xml:space="preserve"> IF(AND(B249 = "", B250 = ""), "", "If Regular Base Hours and/or Base Pay Rate are not provided on the check stubs, enter the numbers calculated below.")</f>
        <v/>
      </c>
      <c r="C248" s="31"/>
      <c r="D248" s="1"/>
      <c r="E248" s="268"/>
      <c r="F248" s="268"/>
      <c r="G248" s="268"/>
      <c r="H248" s="268"/>
      <c r="I248" s="268"/>
    </row>
    <row r="249" spans="1:10" x14ac:dyDescent="0.25">
      <c r="A249" s="1"/>
      <c r="B249" s="33" t="str">
        <f>IF(D207 = "Pay Stubs", IF(G239 = "Hourly Pay Rate", IF(AND(C249="", D249 = "", E249 = ""), "","Hours Calculator"), ""), "")</f>
        <v/>
      </c>
      <c r="C249" s="34" t="str">
        <f>IF(D207 = "Pay Stubs", IF(G239 = "Hourly Pay Rate", IF(C239 = "", "",C240/C239), ""), "")</f>
        <v/>
      </c>
      <c r="D249" s="34" t="str">
        <f>IF(D207 = "Pay Stubs", IF(G239 = "Hourly Pay Rate", IF(D239 = "", "", D240/D239), ""), "")</f>
        <v/>
      </c>
      <c r="E249" s="34" t="str">
        <f>IF(D207 = "Pay Stubs", IF(G239 = "Hourly Pay Rate", IF(E239 = "", "", E240/E239), ""), "")</f>
        <v/>
      </c>
      <c r="F249" s="268"/>
      <c r="G249" s="35"/>
      <c r="H249" s="1"/>
      <c r="I249" s="268"/>
    </row>
    <row r="250" spans="1:10" x14ac:dyDescent="0.25">
      <c r="A250" s="1"/>
      <c r="B250" s="33" t="str">
        <f>IF(D207 = "Pay Stubs", IF(G239 = "Hourly Pay Rate", IF(AND(C250="", D250 = "", E250 = ""), "","Rate Calculator"), ""), "")</f>
        <v/>
      </c>
      <c r="C250" s="36" t="str">
        <f>IF(D207 = "Pay Stubs", IF(G239="Hourly Pay Rate", IF(OR(C238 = "",C238 = 0), "", C240/C238),""), "")</f>
        <v/>
      </c>
      <c r="D250" s="36" t="str">
        <f>IF(D207="Pay Stubs",IF(G239="Hourly Pay Rate",IF(OR(D238="", D238 = 0),"",D240/D238), ""),"")</f>
        <v/>
      </c>
      <c r="E250" s="36" t="str">
        <f>IF(D207 = "Pay Stubs", IF(G239="Hourly Pay Rate", IF(OR(E238 = "",E238 = 0), "", E240/E238), ""), "")</f>
        <v/>
      </c>
      <c r="F250" s="1"/>
      <c r="G250" s="35"/>
      <c r="H250" s="1"/>
      <c r="I250" s="268"/>
    </row>
    <row r="251" spans="1:10" x14ac:dyDescent="0.25">
      <c r="A251" s="1"/>
      <c r="B251" s="268"/>
      <c r="C251" s="268"/>
      <c r="D251" s="268"/>
      <c r="E251" s="268"/>
      <c r="F251" s="268"/>
      <c r="G251" s="1"/>
      <c r="H251" s="6"/>
      <c r="I251" s="268"/>
    </row>
  </sheetData>
  <sheetProtection algorithmName="SHA-512" hashValue="MZxvSdqkRjKPACmyHNi8kcZ8HTKyZE1tJ7dO72DmIy44uQCS61gA81RuGgJFT7PZxnE2qZHcb/lxiDaX6Q9z9Q==" saltValue="c6mMS9vo9WNAZxyJIjO+dw==" spinCount="100000" sheet="1" selectLockedCells="1"/>
  <mergeCells count="138">
    <mergeCell ref="B1:I2"/>
    <mergeCell ref="E5:H5"/>
    <mergeCell ref="B8:D8"/>
    <mergeCell ref="G8:H11"/>
    <mergeCell ref="B9:D9"/>
    <mergeCell ref="B10:D10"/>
    <mergeCell ref="B11:D11"/>
    <mergeCell ref="B12:D12"/>
    <mergeCell ref="B13:D13"/>
    <mergeCell ref="B14:D14"/>
    <mergeCell ref="B15:D15"/>
    <mergeCell ref="C19:D19"/>
    <mergeCell ref="C20:D20"/>
    <mergeCell ref="C21:D21"/>
    <mergeCell ref="C22:D22"/>
    <mergeCell ref="C23:D23"/>
    <mergeCell ref="C24:D24"/>
    <mergeCell ref="C25:D25"/>
    <mergeCell ref="B32:B34"/>
    <mergeCell ref="C32:D32"/>
    <mergeCell ref="C33:D33"/>
    <mergeCell ref="C34:D34"/>
    <mergeCell ref="B35:B38"/>
    <mergeCell ref="C35:D35"/>
    <mergeCell ref="C36:D36"/>
    <mergeCell ref="C37:D37"/>
    <mergeCell ref="C38:D38"/>
    <mergeCell ref="C40:D40"/>
    <mergeCell ref="F50:G50"/>
    <mergeCell ref="D55:G55"/>
    <mergeCell ref="C43:D43"/>
    <mergeCell ref="C44:D44"/>
    <mergeCell ref="C46:D46"/>
    <mergeCell ref="C47:D47"/>
    <mergeCell ref="C49:D49"/>
    <mergeCell ref="C26:D26"/>
    <mergeCell ref="C29:D29"/>
    <mergeCell ref="F29:G29"/>
    <mergeCell ref="C62:H62"/>
    <mergeCell ref="C65:D65"/>
    <mergeCell ref="B66:B69"/>
    <mergeCell ref="C66:D66"/>
    <mergeCell ref="G66:H66"/>
    <mergeCell ref="C67:D67"/>
    <mergeCell ref="F67:H67"/>
    <mergeCell ref="C68:D68"/>
    <mergeCell ref="F68:G68"/>
    <mergeCell ref="C69:D69"/>
    <mergeCell ref="C70:D70"/>
    <mergeCell ref="C71:D72"/>
    <mergeCell ref="C73:D73"/>
    <mergeCell ref="C74:D74"/>
    <mergeCell ref="C75:D75"/>
    <mergeCell ref="C77:H77"/>
    <mergeCell ref="C78:D78"/>
    <mergeCell ref="C79:D79"/>
    <mergeCell ref="F79:G79"/>
    <mergeCell ref="C81:E81"/>
    <mergeCell ref="C82:H82"/>
    <mergeCell ref="F85:F88"/>
    <mergeCell ref="G85:H88"/>
    <mergeCell ref="G89:H89"/>
    <mergeCell ref="D105:G105"/>
    <mergeCell ref="C112:H112"/>
    <mergeCell ref="C115:D115"/>
    <mergeCell ref="B116:B119"/>
    <mergeCell ref="C116:D116"/>
    <mergeCell ref="G116:H116"/>
    <mergeCell ref="C117:D117"/>
    <mergeCell ref="F117:H117"/>
    <mergeCell ref="C118:D118"/>
    <mergeCell ref="F118:G118"/>
    <mergeCell ref="C119:D119"/>
    <mergeCell ref="C120:D120"/>
    <mergeCell ref="C121:D122"/>
    <mergeCell ref="C123:D123"/>
    <mergeCell ref="C124:D124"/>
    <mergeCell ref="C125:D125"/>
    <mergeCell ref="C127:H127"/>
    <mergeCell ref="C128:D128"/>
    <mergeCell ref="C129:D129"/>
    <mergeCell ref="F129:G129"/>
    <mergeCell ref="C132:H132"/>
    <mergeCell ref="F135:F138"/>
    <mergeCell ref="G135:H138"/>
    <mergeCell ref="G139:H139"/>
    <mergeCell ref="D155:G155"/>
    <mergeCell ref="C162:H162"/>
    <mergeCell ref="C165:D165"/>
    <mergeCell ref="B166:B169"/>
    <mergeCell ref="C166:D166"/>
    <mergeCell ref="G166:H166"/>
    <mergeCell ref="C167:D167"/>
    <mergeCell ref="F167:H167"/>
    <mergeCell ref="C168:D168"/>
    <mergeCell ref="F168:G168"/>
    <mergeCell ref="C169:D169"/>
    <mergeCell ref="B216:B219"/>
    <mergeCell ref="C216:D216"/>
    <mergeCell ref="G216:H216"/>
    <mergeCell ref="C217:D217"/>
    <mergeCell ref="F217:H217"/>
    <mergeCell ref="C218:D218"/>
    <mergeCell ref="F218:G218"/>
    <mergeCell ref="C219:D219"/>
    <mergeCell ref="C170:D170"/>
    <mergeCell ref="C171:D172"/>
    <mergeCell ref="C173:D173"/>
    <mergeCell ref="C174:D174"/>
    <mergeCell ref="C175:D175"/>
    <mergeCell ref="C177:H177"/>
    <mergeCell ref="C178:D178"/>
    <mergeCell ref="C179:D179"/>
    <mergeCell ref="F179:G179"/>
    <mergeCell ref="C221:D222"/>
    <mergeCell ref="C223:D223"/>
    <mergeCell ref="C224:D224"/>
    <mergeCell ref="C225:D225"/>
    <mergeCell ref="C227:H227"/>
    <mergeCell ref="C215:D215"/>
    <mergeCell ref="C27:D27"/>
    <mergeCell ref="G239:H239"/>
    <mergeCell ref="C228:D228"/>
    <mergeCell ref="C229:D229"/>
    <mergeCell ref="F229:G229"/>
    <mergeCell ref="C231:E231"/>
    <mergeCell ref="C232:H232"/>
    <mergeCell ref="F235:F238"/>
    <mergeCell ref="G235:H238"/>
    <mergeCell ref="C220:D220"/>
    <mergeCell ref="C181:E181"/>
    <mergeCell ref="C182:H182"/>
    <mergeCell ref="F185:F188"/>
    <mergeCell ref="G185:H188"/>
    <mergeCell ref="G189:H189"/>
    <mergeCell ref="D205:G205"/>
    <mergeCell ref="C212:H212"/>
    <mergeCell ref="C131:E131"/>
  </mergeCells>
  <conditionalFormatting sqref="C81:E81">
    <cfRule type="expression" dxfId="83" priority="24" stopIfTrue="1">
      <formula>IF(OR(E79="Monthly",E79="Semi-monthly"),"TRUE","FALSE")</formula>
    </cfRule>
    <cfRule type="cellIs" dxfId="82" priority="26" stopIfTrue="1" operator="equal">
      <formula>"Payroll Frequency changed, delete value in F129"</formula>
    </cfRule>
  </conditionalFormatting>
  <conditionalFormatting sqref="C131:E131">
    <cfRule type="expression" dxfId="81" priority="19" stopIfTrue="1">
      <formula>IF(OR(E129="Monthly",E129="Semi-monthly"),"TRUE","FALSE")</formula>
    </cfRule>
    <cfRule type="cellIs" dxfId="80" priority="21" stopIfTrue="1" operator="equal">
      <formula>"Payroll Frequency changed, delete value in F129"</formula>
    </cfRule>
  </conditionalFormatting>
  <conditionalFormatting sqref="C181:E181">
    <cfRule type="expression" dxfId="79" priority="15" stopIfTrue="1">
      <formula>IF(OR(E179="Monthly",E179="Semi-monthly"),"TRUE","FALSE")</formula>
    </cfRule>
    <cfRule type="cellIs" dxfId="78" priority="17" stopIfTrue="1" operator="equal">
      <formula>"Payroll Frequency changed, delete value in F129"</formula>
    </cfRule>
  </conditionalFormatting>
  <conditionalFormatting sqref="C231:E231">
    <cfRule type="expression" dxfId="77" priority="11" stopIfTrue="1">
      <formula>IF(OR(E229="Monthly",E229="Semi-monthly"),"TRUE","FALSE")</formula>
    </cfRule>
    <cfRule type="cellIs" dxfId="76" priority="13" stopIfTrue="1" operator="equal">
      <formula>"Payroll Frequency changed, delete value in F129"</formula>
    </cfRule>
  </conditionalFormatting>
  <conditionalFormatting sqref="F81">
    <cfRule type="expression" dxfId="75" priority="23" stopIfTrue="1">
      <formula>IF(D57="Pay Stubs",IF(OR(E79="Semi-monthly",E79="Monthly"),1,0),0)</formula>
    </cfRule>
    <cfRule type="cellIs" dxfId="74" priority="25" stopIfTrue="1" operator="greaterThan">
      <formula>$G$131</formula>
    </cfRule>
  </conditionalFormatting>
  <conditionalFormatting sqref="F131">
    <cfRule type="expression" dxfId="73" priority="18" stopIfTrue="1">
      <formula>IF(D107="Pay Stubs",IF(OR(E129="Semi-monthly",E129="Monthly"),1,0),0)</formula>
    </cfRule>
    <cfRule type="cellIs" dxfId="72" priority="20" stopIfTrue="1" operator="greaterThan">
      <formula>$G$131</formula>
    </cfRule>
  </conditionalFormatting>
  <conditionalFormatting sqref="F181">
    <cfRule type="expression" dxfId="71" priority="14" stopIfTrue="1">
      <formula>IF(D157="Pay Stubs",IF(OR(E179="Semi-monthly",E179="Monthly"),1,0),0)</formula>
    </cfRule>
    <cfRule type="cellIs" dxfId="70" priority="16" stopIfTrue="1" operator="greaterThan">
      <formula>$G$131</formula>
    </cfRule>
  </conditionalFormatting>
  <conditionalFormatting sqref="F231">
    <cfRule type="expression" dxfId="69" priority="10" stopIfTrue="1">
      <formula>IF(D207="Pay Stubs",IF(OR(E229="Semi-monthly",E229="Monthly"),1,0),0)</formula>
    </cfRule>
    <cfRule type="cellIs" dxfId="68" priority="12" stopIfTrue="1" operator="greaterThan">
      <formula>$G$131</formula>
    </cfRule>
  </conditionalFormatting>
  <conditionalFormatting sqref="H68">
    <cfRule type="expression" dxfId="67" priority="22">
      <formula>IF(OR(E67="Semi-Monthly",E67="Monthly"),1,0)</formula>
    </cfRule>
    <cfRule type="cellIs" dxfId="66" priority="27" stopIfTrue="1" operator="greaterThan">
      <formula>I68</formula>
    </cfRule>
    <cfRule type="cellIs" dxfId="65" priority="28" stopIfTrue="1" operator="lessThan">
      <formula>I68</formula>
    </cfRule>
  </conditionalFormatting>
  <conditionalFormatting sqref="H118">
    <cfRule type="expression" dxfId="64" priority="7">
      <formula>IF(OR(E117="Semi-Monthly",E117="Monthly"),1,0)</formula>
    </cfRule>
    <cfRule type="cellIs" dxfId="63" priority="8" stopIfTrue="1" operator="greaterThan">
      <formula>I118</formula>
    </cfRule>
    <cfRule type="cellIs" dxfId="62" priority="9" stopIfTrue="1" operator="lessThan">
      <formula>I118</formula>
    </cfRule>
  </conditionalFormatting>
  <conditionalFormatting sqref="H168">
    <cfRule type="expression" dxfId="61" priority="4">
      <formula>IF(OR(E167="Semi-Monthly",E167="Monthly"),1,0)</formula>
    </cfRule>
    <cfRule type="cellIs" dxfId="60" priority="5" stopIfTrue="1" operator="greaterThan">
      <formula>I168</formula>
    </cfRule>
    <cfRule type="cellIs" dxfId="59" priority="6" stopIfTrue="1" operator="lessThan">
      <formula>I168</formula>
    </cfRule>
  </conditionalFormatting>
  <conditionalFormatting sqref="H218">
    <cfRule type="expression" dxfId="58" priority="1">
      <formula>IF(OR(E217="Semi-Monthly",E217="Monthly"),1,0)</formula>
    </cfRule>
    <cfRule type="cellIs" dxfId="57" priority="2" stopIfTrue="1" operator="greaterThan">
      <formula>I218</formula>
    </cfRule>
    <cfRule type="cellIs" dxfId="56" priority="3" stopIfTrue="1" operator="lessThan">
      <formula>I218</formula>
    </cfRule>
  </conditionalFormatting>
  <dataValidations count="22">
    <dataValidation allowBlank="1" showInputMessage="1" showErrorMessage="1" prompt="Earnings for the remainder of the year will be based on the monthly average of the adjusted income from the two most recent years.  If less than two prior years self employment history, the current year will be included in the average." sqref="H42" xr:uid="{00000000-0002-0000-0900-000000000000}"/>
    <dataValidation allowBlank="1" showInputMessage="1" showErrorMessage="1" prompt="Include vacation, holiday and sick time in regular/base hours.  " sqref="B88 B138 B188 B238" xr:uid="{00000000-0002-0000-0900-000001000000}"/>
    <dataValidation allowBlank="1" showInputMessage="1" showErrorMessage="1" prompt="Include vacation, holiday and sick pay in Base Pay." sqref="B90 B140 B190 B240" xr:uid="{00000000-0002-0000-0900-000002000000}"/>
    <dataValidation allowBlank="1" showInputMessage="1" showErrorMessage="1" prompt="It is important to determine the pay schedule to accurately calculate pay periods to date." sqref="C81:E81 C181:E181 F68:G68 F118:G118 C131:E131 F168:G168 C231:E231 F218:G218" xr:uid="{00000000-0002-0000-0900-000003000000}"/>
    <dataValidation allowBlank="1" showInputMessage="1" showErrorMessage="1" prompt="Count full weeks from off season start date to off season end date indicated on VOE." sqref="C29:D29" xr:uid="{00000000-0002-0000-0900-000004000000}"/>
    <dataValidation type="list" allowBlank="1" showInputMessage="1" showErrorMessage="1" sqref="H29" xr:uid="{00000000-0002-0000-0900-000005000000}">
      <formula1>"No, Yes"</formula1>
    </dataValidation>
    <dataValidation allowBlank="1" showInputMessage="1" showErrorMessage="1" prompt="Enter the Household Member Number (1-15) from the Household Summary Tab." sqref="D5" xr:uid="{00000000-0002-0000-0900-000006000000}"/>
    <dataValidation allowBlank="1" showInputMessage="1" showErrorMessage="1" prompt="If unknown enter Weekly." sqref="C167:D167 C67:D67 C117:D117 C217:D217" xr:uid="{00000000-0002-0000-0900-000007000000}"/>
    <dataValidation allowBlank="1" showInputMessage="1" showErrorMessage="1" prompt="If blank, worksheet calculation assumes the person was employed at position prior to January 1 of the income documentation year." sqref="C209 C109 C159 C59" xr:uid="{00000000-0002-0000-0900-000008000000}"/>
    <dataValidation allowBlank="1" showInputMessage="1" showErrorMessage="1" prompt="Enter the type of income documentation used to qualify the household." sqref="C207 C107 C157 C57" xr:uid="{00000000-0002-0000-0900-000009000000}"/>
    <dataValidation allowBlank="1" showInputMessage="1" showErrorMessage="1" prompt="If Thru Date is not provided, enter the date the VOE was signed." sqref="C168:D168 C68:D68 C118:D118 C218:D218" xr:uid="{00000000-0002-0000-0900-00000A000000}"/>
    <dataValidation type="list" allowBlank="1" showInputMessage="1" showErrorMessage="1" sqref="D207 D107 D157 D57" xr:uid="{00000000-0002-0000-0900-00000B000000}">
      <formula1>"VOE, Pay Stubs"</formula1>
    </dataValidation>
    <dataValidation showDropDown="1" showInputMessage="1" showErrorMessage="1" sqref="G157:G158 G207:G208 G107:G108 G57:G58" xr:uid="{00000000-0002-0000-0900-00000C000000}"/>
    <dataValidation allowBlank="1" showInputMessage="1" showErrorMessage="1" prompt="If a range of hours is indicated on the VOE, enter the high end of the range." sqref="C165:D165 C33:D33 C65:D65 C115:D115 C215:D215" xr:uid="{00000000-0002-0000-0900-00000D000000}"/>
    <dataValidation type="list" allowBlank="1" showInputMessage="1" showErrorMessage="1" error="Please delete the entry and select a schedule from the drop down list." sqref="E179 E167 E79 E67 E129 E117 E229 E217" xr:uid="{00000000-0002-0000-0900-00000E000000}">
      <formula1>"Weekly, Bi-Weekly, Semi-Monthly, Monthly"</formula1>
    </dataValidation>
    <dataValidation type="whole" allowBlank="1" showInputMessage="1" showErrorMessage="1" sqref="F81 F181 H68 H118 F131 H168 F231 H218" xr:uid="{00000000-0002-0000-0900-00000F000000}">
      <formula1>0</formula1>
      <formula2>24</formula2>
    </dataValidation>
    <dataValidation type="list" allowBlank="1" showInputMessage="1" showErrorMessage="1" sqref="G189:H189 G166:H166 G89:H89 G66:H66 G139:H139 G116:H116 G239:H239 G216:H216" xr:uid="{00000000-0002-0000-0900-000010000000}">
      <formula1>"Hourly Pay Rate, Weekly Pay Rate, Bi-Weekly Pay Rate, Semi-Monthly Pay Rate, Monthly Pay Rate, Annual Pay Rate"</formula1>
    </dataValidation>
    <dataValidation type="whole" allowBlank="1" showInputMessage="1" showErrorMessage="1" error="Weeks Off Work During Year + Weeks Employed to Date can not exceed 52." sqref="E29" xr:uid="{00000000-0002-0000-0900-000011000000}">
      <formula1>0</formula1>
      <formula2>D31</formula2>
    </dataValidation>
    <dataValidation type="whole" operator="lessThanOrEqual" allowBlank="1" showInputMessage="1" showErrorMessage="1" error="Weeks Employed to Date can not exceed Weeks Employed in Calendar Year." sqref="E32" xr:uid="{00000000-0002-0000-0900-000012000000}">
      <formula1>C31</formula1>
    </dataValidation>
    <dataValidation type="custom" allowBlank="1" showInputMessage="1" showErrorMessage="1" errorTitle="Missing Information" error="Verification and hire date must be indicated above before income can be entered." sqref="E65:E66 E68:E70 E74:E75 E72 D88:E92 D93:F93 C88:C93 C85:E87 C188:C193 C135:E137 E115:E116 E118:E120 E124:E125 E122 D138:E142 D143:F143 C138:C143 C185:E187 E165:E166 E168:E170 E174:E175 E172 D188:E192 D193:F193 C235:E237 D243:F243 C238:C243 E224:E225 E222 D238:E242 E215:E216 E218:E220" xr:uid="{00000000-0002-0000-0900-000013000000}">
      <formula1>$E$57=1</formula1>
    </dataValidation>
    <dataValidation type="custom" allowBlank="1" showInputMessage="1" showErrorMessage="1" errorTitle="Missing Information" error="Verification and hire date must be indicated above before income can be entered." prompt="If YTD amount is not listed on the pay stubs leave blank." sqref="F90:F92 F140:F142 F190:F192 F240:F242" xr:uid="{00000000-0002-0000-0900-000014000000}">
      <formula1>$E$57=1</formula1>
    </dataValidation>
    <dataValidation allowBlank="1" showInputMessage="1" showErrorMessage="1" errorTitle="Missing Information" error="Verification and hire date must be indicated above before income can be entered." sqref="E73 E173 E123 E223" xr:uid="{00000000-0002-0000-0900-000015000000}"/>
  </dataValidations>
  <pageMargins left="0.25" right="0.25" top="0.5" bottom="0.5" header="0.3" footer="0.3"/>
  <pageSetup orientation="portrait" blackAndWhite="1" errors="blank" r:id="rId1"/>
  <headerFooter>
    <oddFooter>&amp;R&amp;8January 2016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Z251"/>
  <sheetViews>
    <sheetView showGridLines="0" zoomScaleNormal="100" workbookViewId="0">
      <selection activeCell="E19" sqref="E19"/>
    </sheetView>
  </sheetViews>
  <sheetFormatPr defaultRowHeight="15.75" x14ac:dyDescent="0.25"/>
  <cols>
    <col min="1" max="1" width="5.25" customWidth="1"/>
    <col min="2" max="2" width="15.75" customWidth="1"/>
    <col min="3" max="3" width="11.25" customWidth="1"/>
    <col min="4" max="4" width="15.125" customWidth="1"/>
    <col min="5" max="5" width="11.625" customWidth="1"/>
    <col min="6" max="6" width="11.25" customWidth="1"/>
    <col min="7" max="7" width="12.25" customWidth="1"/>
    <col min="8" max="8" width="10.625" customWidth="1"/>
    <col min="9" max="9" width="3.75" customWidth="1"/>
    <col min="10" max="10" width="15.125" customWidth="1"/>
    <col min="11" max="11" width="9.75" customWidth="1"/>
    <col min="12" max="12" width="15" style="2" customWidth="1"/>
    <col min="13" max="13" width="7.75" style="2" customWidth="1"/>
    <col min="14" max="14" width="9.25" customWidth="1"/>
    <col min="17" max="17" width="12.75" customWidth="1"/>
    <col min="19" max="19" width="11.625" customWidth="1"/>
    <col min="20" max="20" width="13.125" customWidth="1"/>
    <col min="21" max="21" width="12.25" customWidth="1"/>
    <col min="22" max="22" width="10.5" customWidth="1"/>
    <col min="23" max="23" width="12" customWidth="1"/>
    <col min="24" max="24" width="10.125" customWidth="1"/>
  </cols>
  <sheetData>
    <row r="1" spans="1:23" ht="15.75" customHeight="1" x14ac:dyDescent="0.25">
      <c r="A1" s="1"/>
      <c r="B1" s="374" t="s">
        <v>245</v>
      </c>
      <c r="C1" s="375"/>
      <c r="D1" s="375"/>
      <c r="E1" s="375"/>
      <c r="F1" s="375"/>
      <c r="G1" s="375"/>
      <c r="H1" s="375"/>
      <c r="I1" s="376"/>
      <c r="J1" s="49"/>
      <c r="K1" s="49"/>
      <c r="L1" s="50"/>
      <c r="M1" s="50"/>
      <c r="N1" s="49"/>
      <c r="O1" s="49"/>
      <c r="P1" s="49"/>
      <c r="Q1" s="49"/>
      <c r="R1" s="49"/>
      <c r="S1" s="49"/>
      <c r="T1" s="49"/>
      <c r="U1" s="49"/>
      <c r="V1" s="49"/>
      <c r="W1" s="49"/>
    </row>
    <row r="2" spans="1:23" ht="22.5" customHeight="1" thickBot="1" x14ac:dyDescent="0.3">
      <c r="A2" s="1"/>
      <c r="B2" s="377"/>
      <c r="C2" s="378"/>
      <c r="D2" s="378"/>
      <c r="E2" s="378"/>
      <c r="F2" s="378"/>
      <c r="G2" s="378"/>
      <c r="H2" s="378"/>
      <c r="I2" s="379"/>
      <c r="J2" s="49"/>
      <c r="K2" s="49"/>
      <c r="L2" s="50"/>
      <c r="M2" s="50"/>
      <c r="N2" s="49"/>
      <c r="O2" s="49"/>
      <c r="P2" s="49"/>
      <c r="Q2" s="49"/>
      <c r="R2" s="49"/>
      <c r="S2" s="49"/>
      <c r="T2" s="49"/>
      <c r="U2" s="49"/>
      <c r="V2" s="49"/>
      <c r="W2" s="49"/>
    </row>
    <row r="3" spans="1:23" ht="14.25" customHeight="1" x14ac:dyDescent="0.25">
      <c r="A3" s="1"/>
      <c r="B3" s="1"/>
      <c r="C3" s="1"/>
      <c r="D3" s="1"/>
      <c r="E3" s="1"/>
      <c r="F3" s="7" t="s">
        <v>141</v>
      </c>
      <c r="G3" s="7"/>
      <c r="H3" s="7"/>
      <c r="I3" s="1"/>
      <c r="J3" s="49"/>
      <c r="K3" s="49"/>
      <c r="L3" s="50"/>
      <c r="M3" s="50"/>
      <c r="N3" s="49"/>
      <c r="O3" s="49"/>
      <c r="P3" s="49"/>
      <c r="Q3" s="49"/>
      <c r="R3" s="49"/>
      <c r="S3" s="49"/>
      <c r="T3" s="49"/>
      <c r="U3" s="49"/>
      <c r="V3" s="49"/>
      <c r="W3" s="49"/>
    </row>
    <row r="4" spans="1:23" ht="13.5" customHeight="1" thickBot="1" x14ac:dyDescent="0.3">
      <c r="A4" s="1"/>
      <c r="B4" s="56" t="s">
        <v>242</v>
      </c>
      <c r="C4" s="54"/>
      <c r="D4" s="8"/>
      <c r="E4" s="268"/>
      <c r="F4" s="7"/>
      <c r="G4" s="7"/>
      <c r="H4" s="7"/>
      <c r="I4" s="1"/>
      <c r="J4" s="49"/>
      <c r="K4" s="49"/>
      <c r="L4" s="50"/>
      <c r="M4" s="50"/>
      <c r="N4" s="49"/>
      <c r="O4" s="49"/>
      <c r="P4" s="49"/>
      <c r="Q4" s="49"/>
      <c r="R4" s="49"/>
      <c r="S4" s="49"/>
      <c r="T4" s="49"/>
      <c r="U4" s="49"/>
      <c r="V4" s="49"/>
      <c r="W4" s="49"/>
    </row>
    <row r="5" spans="1:23" ht="15" customHeight="1" thickBot="1" x14ac:dyDescent="0.3">
      <c r="A5" s="53"/>
      <c r="B5" s="57" t="s">
        <v>243</v>
      </c>
      <c r="C5" s="55"/>
      <c r="D5" s="269">
        <v>7</v>
      </c>
      <c r="E5" s="380" t="str">
        <f>IF(D5 = "", "", IF(OR(D5=0, D5&gt;15), "Invalid Household Member Number", IF(VLOOKUP(D5, Name, 2, FALSE) = "", "Name not entered on Household Summary", VLOOKUP(D5, Name, 2, FALSE))))</f>
        <v>Name not entered on Household Summary</v>
      </c>
      <c r="F5" s="380"/>
      <c r="G5" s="380"/>
      <c r="H5" s="381"/>
      <c r="I5" s="1"/>
      <c r="J5" s="49"/>
      <c r="K5" s="49"/>
      <c r="L5" s="50"/>
      <c r="M5" s="50"/>
      <c r="N5" s="49"/>
      <c r="O5" s="49"/>
      <c r="P5" s="49"/>
      <c r="Q5" s="49"/>
      <c r="R5" s="49"/>
      <c r="S5" s="49"/>
      <c r="T5" s="49"/>
      <c r="U5" s="49"/>
      <c r="V5" s="49"/>
      <c r="W5" s="49"/>
    </row>
    <row r="6" spans="1:23" ht="15" customHeight="1" x14ac:dyDescent="0.25">
      <c r="A6" s="1"/>
      <c r="B6" s="1"/>
      <c r="C6" s="1"/>
      <c r="D6" s="1"/>
      <c r="E6" s="1"/>
      <c r="F6" s="52" t="s">
        <v>144</v>
      </c>
      <c r="G6" s="1"/>
      <c r="H6" s="1"/>
      <c r="I6" s="1"/>
      <c r="J6" s="49"/>
      <c r="K6" s="49"/>
      <c r="L6" s="50"/>
      <c r="M6" s="50"/>
      <c r="N6" s="49"/>
      <c r="O6" s="49"/>
      <c r="P6" s="49"/>
      <c r="Q6" s="49"/>
      <c r="R6" s="49"/>
      <c r="S6" s="49"/>
      <c r="T6" s="49"/>
      <c r="U6" s="49"/>
      <c r="V6" s="49"/>
      <c r="W6" s="49"/>
    </row>
    <row r="7" spans="1:23" ht="11.25" customHeight="1" x14ac:dyDescent="0.25">
      <c r="A7" s="1"/>
      <c r="B7" s="5" t="s">
        <v>145</v>
      </c>
      <c r="C7" s="268"/>
      <c r="D7" s="1"/>
      <c r="E7" s="52" t="s">
        <v>146</v>
      </c>
      <c r="F7" s="52" t="s">
        <v>147</v>
      </c>
      <c r="G7" s="1"/>
      <c r="H7" s="1"/>
      <c r="I7" s="1"/>
      <c r="J7" s="49"/>
      <c r="K7" s="49"/>
      <c r="L7" s="50"/>
      <c r="M7" s="50"/>
      <c r="N7" s="49"/>
      <c r="O7" s="49"/>
      <c r="P7" s="49"/>
      <c r="Q7" s="49"/>
      <c r="R7" s="49"/>
      <c r="S7" s="49"/>
      <c r="T7" s="49"/>
      <c r="U7" s="49"/>
      <c r="V7" s="49"/>
      <c r="W7" s="49"/>
    </row>
    <row r="8" spans="1:23" x14ac:dyDescent="0.25">
      <c r="A8" s="1"/>
      <c r="B8" s="373" t="str">
        <f>IF(D55 = "", "Position 1", D55)</f>
        <v>Position 1</v>
      </c>
      <c r="C8" s="373"/>
      <c r="D8" s="373"/>
      <c r="E8" s="83" t="s">
        <v>148</v>
      </c>
      <c r="F8" s="270">
        <f>IF(D57="VOE",IF(H73&gt;G73,H73,G73),IF(D57="Pay Stubs",IF(H93&gt;G93,H93,G93),0))</f>
        <v>0</v>
      </c>
      <c r="G8" s="382" t="s">
        <v>149</v>
      </c>
      <c r="H8" s="383"/>
      <c r="I8" s="1"/>
      <c r="J8" s="49"/>
      <c r="K8" s="49"/>
      <c r="L8" s="50"/>
      <c r="M8" s="50"/>
      <c r="N8" s="49"/>
      <c r="O8" s="49"/>
      <c r="P8" s="49"/>
      <c r="Q8" s="49"/>
      <c r="R8" s="49"/>
      <c r="S8" s="49"/>
      <c r="T8" s="49"/>
      <c r="U8" s="49"/>
      <c r="V8" s="49"/>
      <c r="W8" s="49"/>
    </row>
    <row r="9" spans="1:23" x14ac:dyDescent="0.25">
      <c r="A9" s="1"/>
      <c r="B9" s="373" t="str">
        <f>IF(D105 = "", "Position 2", D105)</f>
        <v>Position 2</v>
      </c>
      <c r="C9" s="373"/>
      <c r="D9" s="373"/>
      <c r="E9" s="83" t="s">
        <v>150</v>
      </c>
      <c r="F9" s="270">
        <f>IF(D107="VOE",IF(H123&gt;G123,H123,G123),IF(D107="Pay Stubs",IF(H143&gt;G143,H143,G143),0))</f>
        <v>0</v>
      </c>
      <c r="G9" s="382"/>
      <c r="H9" s="383"/>
      <c r="I9" s="1"/>
      <c r="J9" s="49"/>
      <c r="K9" s="49"/>
      <c r="L9" s="50"/>
      <c r="M9" s="50"/>
      <c r="N9" s="49"/>
      <c r="O9" s="49"/>
      <c r="P9" s="49"/>
      <c r="Q9" s="49"/>
      <c r="R9" s="49"/>
      <c r="S9" s="49"/>
      <c r="T9" s="49"/>
      <c r="U9" s="49"/>
      <c r="V9" s="49"/>
      <c r="W9" s="49"/>
    </row>
    <row r="10" spans="1:23" x14ac:dyDescent="0.25">
      <c r="A10" s="1"/>
      <c r="B10" s="373" t="str">
        <f>IF(D155 = "", "Position 3", D155)</f>
        <v>Position 3</v>
      </c>
      <c r="C10" s="373"/>
      <c r="D10" s="373"/>
      <c r="E10" s="83" t="s">
        <v>151</v>
      </c>
      <c r="F10" s="270">
        <f>IF(D157="VOE",IF(H173&gt;G173,H173,G173),IF(D157="Pay Stubs",IF(H193&gt;G193,H193,G193),0))</f>
        <v>0</v>
      </c>
      <c r="G10" s="382"/>
      <c r="H10" s="383"/>
      <c r="I10" s="1"/>
      <c r="J10" s="49"/>
      <c r="K10" s="49"/>
      <c r="L10" s="50"/>
      <c r="M10" s="50"/>
      <c r="N10" s="49"/>
      <c r="O10" s="49"/>
      <c r="P10" s="49"/>
      <c r="Q10" s="49"/>
      <c r="R10" s="49"/>
      <c r="S10" s="49"/>
      <c r="T10" s="49"/>
      <c r="U10" s="49"/>
      <c r="V10" s="49"/>
      <c r="W10" s="49"/>
    </row>
    <row r="11" spans="1:23" x14ac:dyDescent="0.25">
      <c r="A11" s="1"/>
      <c r="B11" s="373" t="str">
        <f>IF(D205 = "", "Position 4", D205)</f>
        <v>Position 4</v>
      </c>
      <c r="C11" s="373"/>
      <c r="D11" s="373"/>
      <c r="E11" s="83" t="s">
        <v>152</v>
      </c>
      <c r="F11" s="270">
        <f>IF(D207="VOE",IF(H223&gt;G223,H223,G223),IF(D207="Pay Stubs",IF(H243&gt;G243,H243,G243),0))</f>
        <v>0</v>
      </c>
      <c r="G11" s="382"/>
      <c r="H11" s="383"/>
      <c r="I11" s="1"/>
      <c r="J11" s="49"/>
      <c r="K11" s="49"/>
      <c r="L11" s="50"/>
      <c r="M11" s="50"/>
      <c r="N11" s="49"/>
      <c r="O11" s="49"/>
      <c r="P11" s="49"/>
      <c r="Q11" s="49"/>
      <c r="R11" s="49"/>
      <c r="S11" s="49"/>
      <c r="T11" s="49"/>
      <c r="U11" s="49"/>
      <c r="V11" s="49"/>
      <c r="W11" s="49"/>
    </row>
    <row r="12" spans="1:23" x14ac:dyDescent="0.25">
      <c r="A12" s="1"/>
      <c r="B12" s="373" t="s">
        <v>153</v>
      </c>
      <c r="C12" s="373"/>
      <c r="D12" s="373"/>
      <c r="E12" s="83" t="s">
        <v>154</v>
      </c>
      <c r="F12" s="270">
        <f>G27</f>
        <v>0</v>
      </c>
      <c r="G12" s="1"/>
      <c r="H12" s="1"/>
      <c r="I12" s="1"/>
      <c r="J12" s="49"/>
      <c r="K12" s="49"/>
      <c r="L12" s="50"/>
      <c r="M12" s="50"/>
      <c r="N12" s="49"/>
      <c r="O12" s="49"/>
      <c r="P12" s="49"/>
      <c r="Q12" s="49"/>
      <c r="R12" s="49"/>
      <c r="S12" s="49"/>
      <c r="T12" s="49"/>
      <c r="U12" s="49"/>
      <c r="V12" s="49"/>
      <c r="W12" s="49"/>
    </row>
    <row r="13" spans="1:23" x14ac:dyDescent="0.25">
      <c r="A13" s="1"/>
      <c r="B13" s="373" t="s">
        <v>155</v>
      </c>
      <c r="C13" s="373"/>
      <c r="D13" s="373"/>
      <c r="E13" s="83" t="s">
        <v>156</v>
      </c>
      <c r="F13" s="270">
        <f>IF(AND(OR(H38 = "", H38 = 0), OR(G38 = "", G38 = 0)), 0, IF(H38&gt; G38, H38, G38))</f>
        <v>0</v>
      </c>
      <c r="G13" s="1"/>
      <c r="H13" s="1"/>
      <c r="I13" s="1"/>
      <c r="J13" s="49"/>
      <c r="K13" s="49"/>
      <c r="L13" s="50"/>
      <c r="M13" s="50"/>
      <c r="N13" s="49"/>
      <c r="O13" s="49"/>
      <c r="P13" s="49"/>
      <c r="Q13" s="49"/>
      <c r="R13" s="49"/>
      <c r="S13" s="49"/>
      <c r="T13" s="49"/>
      <c r="U13" s="49"/>
      <c r="V13" s="49"/>
      <c r="W13" s="49"/>
    </row>
    <row r="14" spans="1:23" x14ac:dyDescent="0.25">
      <c r="A14" s="1"/>
      <c r="B14" s="373" t="s">
        <v>157</v>
      </c>
      <c r="C14" s="373"/>
      <c r="D14" s="373"/>
      <c r="E14" s="83" t="s">
        <v>158</v>
      </c>
      <c r="F14" s="270">
        <f>H50</f>
        <v>0</v>
      </c>
      <c r="G14" s="1"/>
      <c r="H14" s="1"/>
      <c r="I14" s="1"/>
      <c r="J14" s="49"/>
      <c r="K14" s="49"/>
      <c r="L14" s="50"/>
      <c r="M14" s="50"/>
      <c r="N14" s="49"/>
      <c r="O14" s="49"/>
      <c r="P14" s="49"/>
      <c r="Q14" s="49"/>
      <c r="R14" s="49"/>
      <c r="S14" s="49"/>
      <c r="T14" s="49"/>
      <c r="U14" s="49"/>
      <c r="V14" s="49"/>
      <c r="W14" s="49"/>
    </row>
    <row r="15" spans="1:23" x14ac:dyDescent="0.25">
      <c r="A15" s="1"/>
      <c r="B15" s="373" t="s">
        <v>159</v>
      </c>
      <c r="C15" s="373"/>
      <c r="D15" s="373"/>
      <c r="E15" s="83"/>
      <c r="F15" s="270">
        <f>SUM(F8:F14)</f>
        <v>0</v>
      </c>
      <c r="G15" s="1"/>
      <c r="H15" s="1"/>
      <c r="I15" s="1"/>
      <c r="J15" s="49"/>
      <c r="K15" s="49"/>
      <c r="L15" s="50"/>
      <c r="M15" s="50"/>
      <c r="N15" s="49"/>
      <c r="O15" s="49"/>
      <c r="P15" s="49"/>
      <c r="Q15" s="49"/>
      <c r="R15" s="49"/>
      <c r="S15" s="49"/>
      <c r="T15" s="49"/>
      <c r="U15" s="49"/>
      <c r="V15" s="49"/>
      <c r="W15" s="49"/>
    </row>
    <row r="16" spans="1:23" ht="16.5" thickBot="1" x14ac:dyDescent="0.3">
      <c r="A16" s="1"/>
      <c r="B16" s="14"/>
      <c r="C16" s="14"/>
      <c r="D16" s="14"/>
      <c r="E16" s="14"/>
      <c r="F16" s="14"/>
      <c r="G16" s="14"/>
      <c r="H16" s="14"/>
      <c r="I16" s="1"/>
      <c r="J16" s="49"/>
      <c r="K16" s="49"/>
      <c r="L16" s="50"/>
      <c r="M16" s="50"/>
      <c r="N16" s="49"/>
      <c r="O16" s="49"/>
      <c r="P16" s="49"/>
      <c r="Q16" s="49"/>
      <c r="R16" s="49"/>
      <c r="S16" s="49"/>
      <c r="T16" s="49"/>
      <c r="U16" s="49"/>
      <c r="V16" s="49"/>
      <c r="W16" s="49"/>
    </row>
    <row r="17" spans="1:23" ht="16.5" thickTop="1" x14ac:dyDescent="0.25">
      <c r="A17" s="1"/>
      <c r="B17" s="1"/>
      <c r="C17" s="1"/>
      <c r="D17" s="1"/>
      <c r="E17" s="1"/>
      <c r="F17" s="1"/>
      <c r="G17" s="1"/>
      <c r="H17" s="1"/>
      <c r="I17" s="1"/>
      <c r="J17" s="49"/>
      <c r="K17" s="49"/>
      <c r="L17" s="50"/>
      <c r="M17" s="50"/>
      <c r="N17" s="49"/>
      <c r="O17" s="49"/>
      <c r="P17" s="49"/>
      <c r="Q17" s="49"/>
      <c r="R17" s="49"/>
      <c r="S17" s="49"/>
      <c r="T17" s="49"/>
      <c r="U17" s="49"/>
      <c r="V17" s="49"/>
      <c r="W17" s="49"/>
    </row>
    <row r="18" spans="1:23" ht="15" customHeight="1" thickBot="1" x14ac:dyDescent="0.3">
      <c r="A18" s="1"/>
      <c r="B18" s="209" t="s">
        <v>160</v>
      </c>
      <c r="C18" s="9" t="s">
        <v>161</v>
      </c>
      <c r="D18" s="10"/>
      <c r="E18" s="129" t="s">
        <v>162</v>
      </c>
      <c r="F18" s="129" t="s">
        <v>163</v>
      </c>
      <c r="G18" s="11" t="s">
        <v>159</v>
      </c>
      <c r="H18" s="1"/>
      <c r="I18" s="1"/>
      <c r="J18" s="49"/>
      <c r="K18" s="49"/>
      <c r="L18" s="50"/>
      <c r="M18" s="50"/>
      <c r="N18" s="49"/>
      <c r="O18" s="49"/>
      <c r="P18" s="49"/>
      <c r="Q18" s="49"/>
      <c r="R18" s="49"/>
      <c r="S18" s="49"/>
      <c r="T18" s="49"/>
      <c r="U18" s="49"/>
      <c r="V18" s="49"/>
      <c r="W18" s="49"/>
    </row>
    <row r="19" spans="1:23" ht="15" customHeight="1" thickTop="1" x14ac:dyDescent="0.25">
      <c r="A19" s="1"/>
      <c r="B19" s="18"/>
      <c r="C19" s="395" t="s">
        <v>164</v>
      </c>
      <c r="D19" s="396"/>
      <c r="E19" s="271"/>
      <c r="F19" s="272"/>
      <c r="G19" s="273">
        <f t="shared" ref="G19:G26" si="0">E19*F19</f>
        <v>0</v>
      </c>
      <c r="H19" s="178" t="str">
        <f>IF(AND(E19&gt;0,F19=""),"Enter schedule","")</f>
        <v/>
      </c>
      <c r="I19" s="1"/>
      <c r="J19" s="49"/>
      <c r="K19" s="49"/>
      <c r="L19" s="50"/>
      <c r="M19" s="50"/>
      <c r="N19" s="49"/>
      <c r="O19" s="49"/>
      <c r="P19" s="49"/>
      <c r="Q19" s="49"/>
      <c r="R19" s="49"/>
      <c r="S19" s="49"/>
      <c r="T19" s="49"/>
      <c r="U19" s="49"/>
      <c r="V19" s="49"/>
      <c r="W19" s="49"/>
    </row>
    <row r="20" spans="1:23" ht="15" customHeight="1" x14ac:dyDescent="0.25">
      <c r="A20" s="1"/>
      <c r="B20" s="18"/>
      <c r="C20" s="387" t="s">
        <v>165</v>
      </c>
      <c r="D20" s="388"/>
      <c r="E20" s="274"/>
      <c r="F20" s="275"/>
      <c r="G20" s="273">
        <f t="shared" si="0"/>
        <v>0</v>
      </c>
      <c r="H20" s="178" t="str">
        <f t="shared" ref="H20:H26" si="1">IF(AND(E20&gt;0,F20=""),"Enter schedule","")</f>
        <v/>
      </c>
      <c r="I20" s="1"/>
    </row>
    <row r="21" spans="1:23" ht="15" customHeight="1" x14ac:dyDescent="0.25">
      <c r="A21" s="1"/>
      <c r="B21" s="18"/>
      <c r="C21" s="387" t="s">
        <v>166</v>
      </c>
      <c r="D21" s="388"/>
      <c r="E21" s="274"/>
      <c r="F21" s="275"/>
      <c r="G21" s="273">
        <f t="shared" si="0"/>
        <v>0</v>
      </c>
      <c r="H21" s="178" t="str">
        <f t="shared" si="1"/>
        <v/>
      </c>
      <c r="I21" s="1"/>
    </row>
    <row r="22" spans="1:23" ht="15" customHeight="1" x14ac:dyDescent="0.25">
      <c r="A22" s="1"/>
      <c r="B22" s="18"/>
      <c r="C22" s="387" t="s">
        <v>167</v>
      </c>
      <c r="D22" s="388"/>
      <c r="E22" s="274"/>
      <c r="F22" s="275"/>
      <c r="G22" s="273">
        <f t="shared" si="0"/>
        <v>0</v>
      </c>
      <c r="H22" s="178" t="str">
        <f t="shared" si="1"/>
        <v/>
      </c>
      <c r="I22" s="1"/>
    </row>
    <row r="23" spans="1:23" ht="15" customHeight="1" x14ac:dyDescent="0.25">
      <c r="A23" s="1"/>
      <c r="B23" s="18"/>
      <c r="C23" s="387" t="s">
        <v>246</v>
      </c>
      <c r="D23" s="388"/>
      <c r="E23" s="274"/>
      <c r="F23" s="275"/>
      <c r="G23" s="273">
        <f t="shared" si="0"/>
        <v>0</v>
      </c>
      <c r="H23" s="178" t="str">
        <f t="shared" si="1"/>
        <v/>
      </c>
      <c r="I23" s="1"/>
    </row>
    <row r="24" spans="1:23" ht="15" customHeight="1" x14ac:dyDescent="0.25">
      <c r="A24" s="1"/>
      <c r="B24" s="18"/>
      <c r="C24" s="387" t="s">
        <v>169</v>
      </c>
      <c r="D24" s="388"/>
      <c r="E24" s="274"/>
      <c r="F24" s="275"/>
      <c r="G24" s="273">
        <f t="shared" si="0"/>
        <v>0</v>
      </c>
      <c r="H24" s="178" t="str">
        <f t="shared" si="1"/>
        <v/>
      </c>
      <c r="I24" s="1"/>
    </row>
    <row r="25" spans="1:23" ht="15" customHeight="1" x14ac:dyDescent="0.25">
      <c r="A25" s="1"/>
      <c r="B25" s="18"/>
      <c r="C25" s="387" t="s">
        <v>170</v>
      </c>
      <c r="D25" s="388"/>
      <c r="E25" s="274"/>
      <c r="F25" s="275"/>
      <c r="G25" s="273">
        <f>E25*F25*1</f>
        <v>0</v>
      </c>
      <c r="H25" s="178" t="str">
        <f t="shared" si="1"/>
        <v/>
      </c>
      <c r="I25" s="1"/>
    </row>
    <row r="26" spans="1:23" ht="15" customHeight="1" thickBot="1" x14ac:dyDescent="0.3">
      <c r="A26" s="1"/>
      <c r="B26" s="18"/>
      <c r="C26" s="389" t="s">
        <v>171</v>
      </c>
      <c r="D26" s="390"/>
      <c r="E26" s="276"/>
      <c r="F26" s="277"/>
      <c r="G26" s="273">
        <f t="shared" si="0"/>
        <v>0</v>
      </c>
      <c r="H26" s="178" t="str">
        <f t="shared" si="1"/>
        <v/>
      </c>
      <c r="I26" s="1"/>
    </row>
    <row r="27" spans="1:23" ht="15" customHeight="1" thickBot="1" x14ac:dyDescent="0.3">
      <c r="A27" s="1"/>
      <c r="B27" s="196" t="str">
        <f>IF(OR(E26&lt;&gt;"",F26&lt;&gt;""),IF(C27="","Enter Description",""),"")</f>
        <v/>
      </c>
      <c r="C27" s="393"/>
      <c r="D27" s="394"/>
      <c r="E27" s="278"/>
      <c r="F27" s="41" t="s">
        <v>159</v>
      </c>
      <c r="G27" s="279">
        <f>SUM(G19:G26)</f>
        <v>0</v>
      </c>
      <c r="H27" s="1"/>
      <c r="I27" s="1"/>
    </row>
    <row r="28" spans="1:23" ht="15" customHeight="1" thickBot="1" x14ac:dyDescent="0.3">
      <c r="A28" s="1"/>
      <c r="B28" s="1"/>
      <c r="C28" s="268"/>
      <c r="D28" s="268"/>
      <c r="E28" s="278"/>
      <c r="F28" s="12"/>
      <c r="G28" s="280"/>
      <c r="H28" s="1"/>
      <c r="I28" s="1"/>
    </row>
    <row r="29" spans="1:23" ht="15" customHeight="1" thickBot="1" x14ac:dyDescent="0.3">
      <c r="A29" s="1"/>
      <c r="B29" s="210" t="s">
        <v>172</v>
      </c>
      <c r="C29" s="391" t="s">
        <v>173</v>
      </c>
      <c r="D29" s="391"/>
      <c r="E29" s="135"/>
      <c r="F29" s="392" t="s">
        <v>174</v>
      </c>
      <c r="G29" s="392"/>
      <c r="H29" s="135"/>
      <c r="I29" s="1"/>
    </row>
    <row r="30" spans="1:23" ht="6.75" customHeight="1" thickTop="1" x14ac:dyDescent="0.25">
      <c r="A30" s="1"/>
      <c r="H30" s="1"/>
      <c r="I30" s="1"/>
    </row>
    <row r="31" spans="1:23" ht="25.5" customHeight="1" thickBot="1" x14ac:dyDescent="0.3">
      <c r="A31" s="1"/>
      <c r="C31" s="70">
        <f>52-E29</f>
        <v>52</v>
      </c>
      <c r="D31" s="71">
        <f>IF(E32= "", 52, 52-E32)</f>
        <v>52</v>
      </c>
      <c r="E31" s="28" t="s">
        <v>175</v>
      </c>
      <c r="F31" s="27" t="s">
        <v>176</v>
      </c>
      <c r="G31" s="27" t="s">
        <v>177</v>
      </c>
      <c r="H31" s="48" t="s">
        <v>178</v>
      </c>
      <c r="I31" s="46"/>
      <c r="J31" s="281"/>
    </row>
    <row r="32" spans="1:23" ht="15" customHeight="1" x14ac:dyDescent="0.25">
      <c r="A32" s="1"/>
      <c r="B32" s="398" t="str">
        <f>IF(E29 &gt;0, CONCATENATE(52-E29, " weeks employed in calendar year."), "")</f>
        <v/>
      </c>
      <c r="C32" s="399" t="s">
        <v>179</v>
      </c>
      <c r="D32" s="400"/>
      <c r="E32" s="132"/>
      <c r="F32" s="58"/>
      <c r="G32" s="282"/>
      <c r="H32" s="47"/>
      <c r="I32" s="1"/>
    </row>
    <row r="33" spans="1:9" ht="15" customHeight="1" x14ac:dyDescent="0.25">
      <c r="A33" s="1"/>
      <c r="B33" s="398"/>
      <c r="C33" s="401" t="s">
        <v>180</v>
      </c>
      <c r="D33" s="402"/>
      <c r="E33" s="133"/>
      <c r="F33" s="58"/>
      <c r="G33" s="282"/>
      <c r="H33" s="47"/>
      <c r="I33" s="1"/>
    </row>
    <row r="34" spans="1:9" ht="15" customHeight="1" x14ac:dyDescent="0.25">
      <c r="A34" s="1"/>
      <c r="B34" s="398"/>
      <c r="C34" s="399" t="s">
        <v>181</v>
      </c>
      <c r="D34" s="400"/>
      <c r="E34" s="134"/>
      <c r="F34" s="130"/>
      <c r="G34" s="51"/>
      <c r="H34" s="51"/>
      <c r="I34" s="1"/>
    </row>
    <row r="35" spans="1:9" ht="15" customHeight="1" x14ac:dyDescent="0.25">
      <c r="A35" s="1"/>
      <c r="B35" s="397"/>
      <c r="C35" s="399" t="s">
        <v>182</v>
      </c>
      <c r="D35" s="400"/>
      <c r="E35" s="134"/>
      <c r="F35" s="131">
        <f>E34*E33</f>
        <v>0</v>
      </c>
      <c r="G35" s="283">
        <f>(52-E29)*F35</f>
        <v>0</v>
      </c>
      <c r="H35" s="282"/>
      <c r="I35" s="1"/>
    </row>
    <row r="36" spans="1:9" ht="15" customHeight="1" x14ac:dyDescent="0.25">
      <c r="A36" s="1"/>
      <c r="B36" s="397"/>
      <c r="C36" s="399" t="s">
        <v>183</v>
      </c>
      <c r="D36" s="400"/>
      <c r="E36" s="134"/>
      <c r="F36" s="131" t="str">
        <f xml:space="preserve"> IF(OR(E32 = "", E32 = 0), "", E36/E32)</f>
        <v/>
      </c>
      <c r="G36" s="283" t="str">
        <f>IF(F36 = "", "", (52-E29)*F36)</f>
        <v/>
      </c>
      <c r="H36" s="282"/>
      <c r="I36" s="1"/>
    </row>
    <row r="37" spans="1:9" ht="15" customHeight="1" x14ac:dyDescent="0.25">
      <c r="A37" s="1"/>
      <c r="B37" s="397"/>
      <c r="C37" s="399" t="s">
        <v>184</v>
      </c>
      <c r="D37" s="400"/>
      <c r="E37" s="134"/>
      <c r="F37" s="131" t="str">
        <f>IF(OR(E32= "", E32 = 0), "", E37/E32)</f>
        <v/>
      </c>
      <c r="G37" s="283" t="str">
        <f>IF(F37="", "", (52-E29)*F37)</f>
        <v/>
      </c>
      <c r="H37" s="282"/>
      <c r="I37" s="1"/>
    </row>
    <row r="38" spans="1:9" ht="15" customHeight="1" x14ac:dyDescent="0.25">
      <c r="A38" s="1"/>
      <c r="B38" s="397"/>
      <c r="C38" s="403" t="s">
        <v>185</v>
      </c>
      <c r="D38" s="404"/>
      <c r="E38" s="284">
        <f>E35+E36+E37</f>
        <v>0</v>
      </c>
      <c r="F38" s="285">
        <f>SUM(F35:F37)</f>
        <v>0</v>
      </c>
      <c r="G38" s="270">
        <f>SUM(G35:G37)</f>
        <v>0</v>
      </c>
      <c r="H38" s="270">
        <f>IF(OR(E32 = "", E32 = 0), 0, (52-E29)*(E38/E32))</f>
        <v>0</v>
      </c>
      <c r="I38" s="1"/>
    </row>
    <row r="39" spans="1:9" ht="15" customHeight="1" x14ac:dyDescent="0.25">
      <c r="A39" s="1"/>
      <c r="B39" s="1"/>
      <c r="C39" s="263" t="s">
        <v>186</v>
      </c>
      <c r="D39" s="264"/>
      <c r="E39" s="286"/>
      <c r="F39" s="13"/>
      <c r="G39" s="13"/>
      <c r="H39" s="280"/>
      <c r="I39" s="1"/>
    </row>
    <row r="40" spans="1:9" ht="15" customHeight="1" thickBot="1" x14ac:dyDescent="0.3">
      <c r="A40" s="1"/>
      <c r="B40" s="1"/>
      <c r="C40" s="395" t="s">
        <v>187</v>
      </c>
      <c r="D40" s="396"/>
      <c r="E40" s="287"/>
      <c r="F40" s="13"/>
      <c r="G40" s="13"/>
      <c r="H40" s="280"/>
      <c r="I40" s="1"/>
    </row>
    <row r="41" spans="1:9" ht="15" customHeight="1" x14ac:dyDescent="0.25">
      <c r="A41" s="1"/>
      <c r="B41" s="1"/>
      <c r="C41" s="1"/>
      <c r="D41" s="1"/>
      <c r="E41" s="1"/>
      <c r="F41" s="1"/>
      <c r="G41" s="1"/>
      <c r="H41" s="1"/>
      <c r="I41" s="1"/>
    </row>
    <row r="42" spans="1:9" ht="28.5" customHeight="1" thickBot="1" x14ac:dyDescent="0.3">
      <c r="A42" s="1"/>
      <c r="B42" s="211" t="s">
        <v>188</v>
      </c>
      <c r="C42" s="208"/>
      <c r="D42" s="1"/>
      <c r="E42" s="84"/>
      <c r="F42" s="129" t="s">
        <v>189</v>
      </c>
      <c r="G42" s="129" t="s">
        <v>190</v>
      </c>
      <c r="H42" s="288" t="s">
        <v>191</v>
      </c>
      <c r="I42" s="1"/>
    </row>
    <row r="43" spans="1:9" ht="15" customHeight="1" thickTop="1" x14ac:dyDescent="0.25">
      <c r="A43" s="1"/>
      <c r="C43" s="414" t="s">
        <v>192</v>
      </c>
      <c r="D43" s="415"/>
      <c r="E43" s="136"/>
      <c r="F43" s="172"/>
      <c r="G43" s="173"/>
      <c r="H43" s="289">
        <f>F43+G43</f>
        <v>0</v>
      </c>
      <c r="I43" s="1"/>
    </row>
    <row r="44" spans="1:9" ht="15" customHeight="1" thickBot="1" x14ac:dyDescent="0.3">
      <c r="A44" s="1"/>
      <c r="C44" s="412" t="s">
        <v>193</v>
      </c>
      <c r="D44" s="413"/>
      <c r="E44" s="137"/>
      <c r="F44" s="174"/>
      <c r="G44" s="175"/>
      <c r="H44" s="290">
        <f>IFERROR((F44+G44)/H43,0)</f>
        <v>0</v>
      </c>
      <c r="I44" s="1"/>
    </row>
    <row r="45" spans="1:9" ht="4.5" customHeight="1" thickBot="1" x14ac:dyDescent="0.3">
      <c r="A45" s="1"/>
    </row>
    <row r="46" spans="1:9" ht="15" customHeight="1" x14ac:dyDescent="0.25">
      <c r="A46" s="1"/>
      <c r="C46" s="414" t="s">
        <v>194</v>
      </c>
      <c r="D46" s="415"/>
      <c r="E46" s="137"/>
      <c r="F46" s="176"/>
      <c r="G46" s="177"/>
      <c r="H46" s="289">
        <f>F46+G46</f>
        <v>0</v>
      </c>
      <c r="I46" s="1"/>
    </row>
    <row r="47" spans="1:9" ht="15" customHeight="1" thickBot="1" x14ac:dyDescent="0.3">
      <c r="A47" s="1"/>
      <c r="C47" s="412" t="s">
        <v>195</v>
      </c>
      <c r="D47" s="413"/>
      <c r="E47" s="137"/>
      <c r="F47" s="174"/>
      <c r="G47" s="175"/>
      <c r="H47" s="290">
        <f>IFERROR((F47+G47)/H46,0)</f>
        <v>0</v>
      </c>
      <c r="I47" s="1"/>
    </row>
    <row r="48" spans="1:9" ht="4.5" customHeight="1" x14ac:dyDescent="0.25">
      <c r="A48" s="1"/>
    </row>
    <row r="49" spans="1:10" ht="15" customHeight="1" x14ac:dyDescent="0.25">
      <c r="A49" s="1"/>
      <c r="C49" s="410" t="s">
        <v>185</v>
      </c>
      <c r="D49" s="411"/>
      <c r="E49" s="291"/>
      <c r="F49" s="292">
        <f>IF(SUM(F44,F47)&lt;0,0,SUM(F44,F47))</f>
        <v>0</v>
      </c>
      <c r="G49" s="292">
        <f>IF(SUM(G44,G47)&lt;0,0,SUM(G44,G47))</f>
        <v>0</v>
      </c>
      <c r="H49" s="292">
        <f>IF(SUM(H44,H47)&lt;0,0,SUM(H44,H47))</f>
        <v>0</v>
      </c>
      <c r="I49" s="1"/>
    </row>
    <row r="50" spans="1:10" ht="15" customHeight="1" x14ac:dyDescent="0.25">
      <c r="A50" s="1"/>
      <c r="B50" s="1"/>
      <c r="C50" s="1"/>
      <c r="D50" s="1"/>
      <c r="E50" s="293"/>
      <c r="F50" s="420" t="s">
        <v>196</v>
      </c>
      <c r="G50" s="420"/>
      <c r="H50" s="292">
        <f>IF((H47+H44)*12&lt;0,0,(H47+H44)*12)</f>
        <v>0</v>
      </c>
      <c r="I50" s="1"/>
    </row>
    <row r="51" spans="1:10" x14ac:dyDescent="0.25">
      <c r="A51" s="1"/>
      <c r="B51" s="1"/>
      <c r="C51" s="1"/>
      <c r="D51" s="1"/>
      <c r="E51" s="1"/>
      <c r="F51" s="1"/>
      <c r="G51" s="1"/>
      <c r="H51" s="1"/>
      <c r="I51" s="1"/>
    </row>
    <row r="52" spans="1:10" ht="14.25" customHeight="1" x14ac:dyDescent="0.25">
      <c r="A52" s="1"/>
      <c r="B52" s="1"/>
      <c r="C52" s="1"/>
      <c r="D52" s="1"/>
      <c r="E52" s="1"/>
      <c r="F52" s="1"/>
      <c r="G52" s="1"/>
      <c r="H52" s="1"/>
      <c r="I52" s="1"/>
    </row>
    <row r="53" spans="1:10" ht="14.25" customHeight="1" thickBot="1" x14ac:dyDescent="0.3">
      <c r="A53" s="1"/>
      <c r="B53" s="212" t="s">
        <v>197</v>
      </c>
      <c r="C53" s="213"/>
      <c r="D53" s="212" t="str">
        <f>E5</f>
        <v>Name not entered on Household Summary</v>
      </c>
      <c r="E53" s="213"/>
      <c r="F53" s="213"/>
      <c r="G53" s="213"/>
      <c r="H53" s="214" t="s">
        <v>198</v>
      </c>
      <c r="I53" s="268"/>
    </row>
    <row r="54" spans="1:10" ht="12" customHeight="1" thickTop="1" thickBot="1" x14ac:dyDescent="0.3">
      <c r="A54" s="1"/>
      <c r="B54" s="1"/>
      <c r="C54" s="268"/>
      <c r="D54" s="1"/>
      <c r="E54" s="1"/>
      <c r="F54" s="1"/>
      <c r="G54" s="1"/>
      <c r="H54" s="1"/>
      <c r="I54" s="1"/>
    </row>
    <row r="55" spans="1:10" ht="16.5" thickBot="1" x14ac:dyDescent="0.3">
      <c r="A55" s="1"/>
      <c r="B55" s="5" t="s">
        <v>199</v>
      </c>
      <c r="C55" s="268" t="s">
        <v>200</v>
      </c>
      <c r="D55" s="421"/>
      <c r="E55" s="422"/>
      <c r="F55" s="422"/>
      <c r="G55" s="423"/>
      <c r="H55" s="191" t="str">
        <f>IF(D57="VOE", E67, IF(D57 = "Pay Stubs", E79, ""))</f>
        <v/>
      </c>
      <c r="I55" s="180"/>
      <c r="J55" s="181"/>
    </row>
    <row r="56" spans="1:10" ht="7.5" customHeight="1" thickBot="1" x14ac:dyDescent="0.3">
      <c r="A56" s="1"/>
      <c r="B56" s="5"/>
      <c r="C56" s="268"/>
      <c r="D56" s="295"/>
      <c r="E56" s="80"/>
      <c r="F56" s="80"/>
      <c r="G56" s="72" t="s">
        <v>201</v>
      </c>
      <c r="H56" s="184" t="s">
        <v>202</v>
      </c>
      <c r="I56" s="182"/>
      <c r="J56" s="183"/>
    </row>
    <row r="57" spans="1:10" ht="16.5" customHeight="1" thickBot="1" x14ac:dyDescent="0.3">
      <c r="A57" s="1"/>
      <c r="B57" s="5"/>
      <c r="C57" s="88" t="s">
        <v>203</v>
      </c>
      <c r="D57" s="296"/>
      <c r="E57" s="150">
        <f>IF(OR(D57="",D59=""),0,1)</f>
        <v>0</v>
      </c>
      <c r="F57" s="77"/>
      <c r="G57" s="185" t="str">
        <f>IFERROR(IF(OR(H55 = "Monthly", H55="Semi-Monthly"), IF(D57="VOE", H68, IF(D57 = "Pay Stubs", F81, "")), ROUNDUP(H57,0)),"")</f>
        <v/>
      </c>
      <c r="H57" s="186" t="str">
        <f>IFERROR(G59/(VLOOKUP(H55, PayPeriods, 2, FALSE)),"")</f>
        <v/>
      </c>
      <c r="I57" s="187"/>
      <c r="J57" s="188" t="str">
        <f>IFERROR(IF(AND(H55="Bi-Weekly",G57&gt;26),26,IF(AND(H55="Bi-Weekly",G57&lt;=26),G57,IF(AND(H55="Semi-Monthly",G57&gt;24),24,IF(AND(H55="Weekly",G57&gt;52),52,IF(AND(H55="Weekly",G57&lt;=52),G57,G57))))),"")</f>
        <v/>
      </c>
    </row>
    <row r="58" spans="1:10" ht="7.5" customHeight="1" thickBot="1" x14ac:dyDescent="0.3">
      <c r="A58" s="1"/>
      <c r="B58" s="5"/>
      <c r="C58" s="268"/>
      <c r="D58" s="297"/>
      <c r="E58" s="77"/>
      <c r="F58" s="72" t="s">
        <v>204</v>
      </c>
      <c r="G58" s="189" t="s">
        <v>205</v>
      </c>
      <c r="H58" s="190" t="s">
        <v>206</v>
      </c>
      <c r="I58" s="187"/>
      <c r="J58" s="188"/>
    </row>
    <row r="59" spans="1:10" ht="16.5" thickBot="1" x14ac:dyDescent="0.3">
      <c r="A59" s="1"/>
      <c r="B59" s="1"/>
      <c r="C59" s="89" t="s">
        <v>207</v>
      </c>
      <c r="D59" s="298"/>
      <c r="E59" s="256" t="e">
        <f>CONCATENATE("1/1/",YEAR(F59))</f>
        <v>#VALUE!</v>
      </c>
      <c r="F59" s="76" t="str">
        <f>IF(D57 = "VOE", E68, IF(D57 = "Pay Stubs", IF(OR(C87 = "", D87="",E87 = ""), IF(OR(C86 = "",D86="", E86=""), "", E86), E87),""))</f>
        <v/>
      </c>
      <c r="G59" s="191" t="str">
        <f>IFERROR(IF(YEAR(D59) = YEAR(F59), F59-D59+1,F59-E59+1),"")</f>
        <v/>
      </c>
      <c r="H59" s="191" t="str">
        <f>IFERROR(ROUNDUP(G59*(5/7), 0),"")</f>
        <v/>
      </c>
      <c r="I59" s="192"/>
      <c r="J59" s="188"/>
    </row>
    <row r="60" spans="1:10" ht="13.5" customHeight="1" thickBot="1" x14ac:dyDescent="0.3">
      <c r="A60" s="1"/>
      <c r="B60" s="15"/>
      <c r="C60" s="299"/>
      <c r="D60" s="300"/>
      <c r="E60" s="78"/>
      <c r="F60" s="78"/>
      <c r="G60" s="73" t="s">
        <v>208</v>
      </c>
      <c r="H60" s="79" t="str">
        <f>IF(D57 = "VOE", IF(E65&gt;VLOOKUP(H55, PayPeriods, 6, FALSE), VLOOKUP(H55, PayPeriods, 6, FALSE), E65),IF(D57="Pay Stubs", IF((C88+D88+E88)/3 &gt; VLOOKUP(H55, PayPeriods, 6, FALSE), VLOOKUP(H55, PayPeriods, 6, FALSE), (C88+D88+E88)/3), ""))</f>
        <v/>
      </c>
      <c r="I60" s="268"/>
    </row>
    <row r="61" spans="1:10" ht="13.5" customHeight="1" thickTop="1" x14ac:dyDescent="0.25">
      <c r="A61" s="1"/>
      <c r="B61" s="1"/>
      <c r="C61" s="301"/>
      <c r="D61" s="302"/>
      <c r="E61" s="303"/>
      <c r="F61" s="303"/>
      <c r="G61" s="301"/>
      <c r="H61" s="16"/>
      <c r="I61" s="268"/>
    </row>
    <row r="62" spans="1:10" ht="15.75" customHeight="1" thickBot="1" x14ac:dyDescent="0.3">
      <c r="A62" s="1"/>
      <c r="B62" s="215" t="s">
        <v>209</v>
      </c>
      <c r="C62" s="424" t="s">
        <v>210</v>
      </c>
      <c r="D62" s="424"/>
      <c r="E62" s="424"/>
      <c r="F62" s="424"/>
      <c r="G62" s="424"/>
      <c r="H62" s="424"/>
      <c r="I62" s="268"/>
    </row>
    <row r="63" spans="1:10" ht="7.5" customHeight="1" thickTop="1" x14ac:dyDescent="0.25">
      <c r="A63" s="1"/>
      <c r="B63" s="17"/>
      <c r="C63" s="304"/>
      <c r="D63" s="302"/>
      <c r="E63" s="305"/>
      <c r="F63" s="305"/>
      <c r="G63" s="301"/>
      <c r="H63" s="301"/>
      <c r="I63" s="268"/>
    </row>
    <row r="64" spans="1:10" ht="24" customHeight="1" thickBot="1" x14ac:dyDescent="0.3">
      <c r="A64" s="1"/>
      <c r="B64" s="17"/>
      <c r="C64" s="18"/>
      <c r="D64" s="18"/>
      <c r="E64" s="140" t="s">
        <v>211</v>
      </c>
      <c r="F64" s="39" t="s">
        <v>176</v>
      </c>
      <c r="G64" s="40" t="s">
        <v>212</v>
      </c>
      <c r="H64" s="39" t="s">
        <v>213</v>
      </c>
      <c r="I64" s="306"/>
    </row>
    <row r="65" spans="1:26" ht="15.75" customHeight="1" thickBot="1" x14ac:dyDescent="0.3">
      <c r="A65" s="1"/>
      <c r="B65" s="1"/>
      <c r="C65" s="425" t="s">
        <v>180</v>
      </c>
      <c r="D65" s="426"/>
      <c r="E65" s="151"/>
      <c r="F65" s="307"/>
      <c r="G65" s="308"/>
      <c r="H65" s="142"/>
      <c r="I65" s="309"/>
      <c r="Q65" s="310"/>
      <c r="R65" s="294"/>
      <c r="S65" s="294"/>
      <c r="T65" s="294"/>
      <c r="U65" s="294"/>
      <c r="V65" s="294"/>
      <c r="W65" s="294"/>
      <c r="X65" s="294"/>
      <c r="Y65" s="294"/>
      <c r="Z65" s="294"/>
    </row>
    <row r="66" spans="1:26" ht="15.75" customHeight="1" thickBot="1" x14ac:dyDescent="0.3">
      <c r="A66" s="1"/>
      <c r="B66" s="398" t="str">
        <f>IF(D57 = "VOE", IF(G66 = "Hourly Pay Rate", IF(E65&gt;VLOOKUP(H55,PayPeriods,6,FALSE),CONCATENATE("    Average hours &gt; ", ROUND(VLOOKUP(H55, PayPeriods, 6, FALSE),2), " (Standard Work Hours in Year / Pay Periods in Year);  ", ROUND(VLOOKUP(H55, PayPeriods, 6, FALSE),2), " hours used."), ""), ""), "")</f>
        <v/>
      </c>
      <c r="C66" s="428" t="s">
        <v>214</v>
      </c>
      <c r="D66" s="429"/>
      <c r="E66" s="193"/>
      <c r="F66" s="138" t="s">
        <v>215</v>
      </c>
      <c r="G66" s="430"/>
      <c r="H66" s="431"/>
      <c r="I66" s="268"/>
      <c r="Q66" s="311"/>
      <c r="R66" s="294"/>
      <c r="S66" s="3"/>
      <c r="T66" s="312"/>
      <c r="U66" s="313"/>
      <c r="V66" s="313"/>
      <c r="W66" s="294"/>
    </row>
    <row r="67" spans="1:26" ht="15.75" customHeight="1" x14ac:dyDescent="0.25">
      <c r="A67" s="1"/>
      <c r="B67" s="398"/>
      <c r="C67" s="425" t="s">
        <v>216</v>
      </c>
      <c r="D67" s="426"/>
      <c r="E67" s="141"/>
      <c r="F67" s="432" t="str">
        <f>IF(AND(E67 &lt;&gt; "Monthly", E67 &lt;&gt; "Semi-Monthly", H68&gt;0), "Payroll Frequency changed, delete value in H68", "")</f>
        <v/>
      </c>
      <c r="G67" s="433"/>
      <c r="H67" s="434"/>
      <c r="I67" s="309"/>
      <c r="Q67" s="294"/>
      <c r="R67" s="294"/>
      <c r="S67" s="3"/>
      <c r="T67" s="312"/>
      <c r="U67" s="313"/>
      <c r="V67" s="313"/>
      <c r="W67" s="294"/>
    </row>
    <row r="68" spans="1:26" ht="15.75" customHeight="1" x14ac:dyDescent="0.25">
      <c r="A68" s="1"/>
      <c r="B68" s="398"/>
      <c r="C68" s="405" t="s">
        <v>204</v>
      </c>
      <c r="D68" s="406"/>
      <c r="E68" s="152"/>
      <c r="F68" s="407" t="str">
        <f>IF(D57 = "VOE", IF(H55 &lt;&gt; "", IF(H55 = "Annual", "1 pay period", IF(OR(E67="Semi-Monthly", E67 = "Monthly"), "Enter # of Pay Periods to Date", IF(E68 = "", "",CONCATENATE(J57," pay periods to date")))), ""), "")</f>
        <v/>
      </c>
      <c r="G68" s="407"/>
      <c r="H68" s="44"/>
      <c r="I68" s="74">
        <f>IF(F68 = "Enter # of Pay Periods to Date", 50, 0)</f>
        <v>0</v>
      </c>
      <c r="Q68" s="294"/>
      <c r="R68" s="294"/>
      <c r="S68" s="3"/>
      <c r="T68" s="312"/>
      <c r="U68" s="313"/>
      <c r="V68" s="313"/>
      <c r="W68" s="294"/>
    </row>
    <row r="69" spans="1:26" ht="15.75" customHeight="1" x14ac:dyDescent="0.25">
      <c r="A69" s="1"/>
      <c r="B69" s="398"/>
      <c r="C69" s="408" t="s">
        <v>217</v>
      </c>
      <c r="D69" s="409"/>
      <c r="E69" s="194"/>
      <c r="F69" s="314" t="str">
        <f>IF(G69 = "", "", IF(G69 = 0, 0, G69/VLOOKUP(H55, PayPeriods, 3, FALSE)))</f>
        <v/>
      </c>
      <c r="G69" s="270" t="str">
        <f>IF(OR(G66="", E67 = "", E68=""), "", IF(D57="VOE",IF(G66="Hourly Pay Rate",H60*E66*VLOOKUP(H55, PayPeriods, 4, FALSE) *(VLOOKUP(H55,PayPeriods,3,FALSE)),E66*VLOOKUP(G66,PayRates,2,FALSE)),""))</f>
        <v/>
      </c>
      <c r="H69" s="42"/>
      <c r="I69" s="280"/>
      <c r="Q69" s="294"/>
      <c r="R69" s="294"/>
      <c r="S69" s="3"/>
      <c r="T69" s="312"/>
      <c r="U69" s="313"/>
      <c r="V69" s="313"/>
      <c r="W69" s="294"/>
    </row>
    <row r="70" spans="1:26" ht="15.75" customHeight="1" x14ac:dyDescent="0.25">
      <c r="A70" s="1"/>
      <c r="B70" s="265"/>
      <c r="C70" s="408" t="s">
        <v>183</v>
      </c>
      <c r="D70" s="409"/>
      <c r="E70" s="195"/>
      <c r="F70" s="293" t="str">
        <f>IF(OR(G66="", E67 = "", E68=""), "", IF(D57="VOE",IF(YEAR(D59) = YEAR(E59), (E70/H59)*VLOOKUP(H55, PayPeriods, 5,FALSE), IF(G57 = 0, 0, E70/G57)), ""))</f>
        <v/>
      </c>
      <c r="G70" s="315" t="str">
        <f>IF(OR(G66="", E67 = "", E68=""), "", IF(D57= "VOE", IF(YEAR(D59) = YEAR(E59), (E70/H59)*VLOOKUP(H55, PayPeriods, 5, FALSE) * VLOOKUP(H55, PayPeriods, 3,FALSE), IF(G57 = 0, 0, (E70/G57)*VLOOKUP(H55, PayPeriods, 3, FALSE))), ""))</f>
        <v/>
      </c>
      <c r="H70" s="19"/>
      <c r="I70" s="280"/>
      <c r="Q70" s="294"/>
      <c r="R70" s="294"/>
      <c r="S70" s="3"/>
      <c r="T70" s="312"/>
      <c r="U70" s="313"/>
      <c r="V70" s="313"/>
      <c r="W70" s="294"/>
    </row>
    <row r="71" spans="1:26" ht="15.75" customHeight="1" x14ac:dyDescent="0.25">
      <c r="A71" s="1"/>
      <c r="C71" s="416" t="s">
        <v>218</v>
      </c>
      <c r="D71" s="417"/>
      <c r="E71" s="160"/>
      <c r="F71" s="316"/>
      <c r="G71" s="317"/>
      <c r="H71" s="43"/>
      <c r="I71" s="293"/>
      <c r="Q71" s="294"/>
      <c r="R71" s="294"/>
      <c r="S71" s="3"/>
      <c r="T71" s="312"/>
      <c r="U71" s="313"/>
      <c r="V71" s="313"/>
      <c r="W71" s="294"/>
    </row>
    <row r="72" spans="1:26" ht="15.75" customHeight="1" x14ac:dyDescent="0.25">
      <c r="A72" s="1"/>
      <c r="C72" s="418"/>
      <c r="D72" s="419"/>
      <c r="E72" s="193"/>
      <c r="F72" s="318" t="str">
        <f>IF(OR(G66="", E67 = "", E68=""), "", IF(D57="VOE", IF(YEAR(D59) = YEAR(E59), (E72/H59)*VLOOKUP(H55, PayPeriods, 5,FALSE), IF(G57 = 0, 0, E72/G57)),""))</f>
        <v/>
      </c>
      <c r="G72" s="319" t="str">
        <f>IF(OR(G66="", E67 = "", E68=""), "", IF(D57 = "VOE", IF(YEAR(D59) = YEAR(E59), (E72/H59)*VLOOKUP(H55, PayPeriods, 5, FALSE) * VLOOKUP(H55, PayPeriods, 3,FALSE), IF(G57 = 0, 0, E72/G57)*VLOOKUP(H55, PayPeriods, 3, FALSE)), ""))</f>
        <v/>
      </c>
      <c r="H72" s="42"/>
      <c r="I72" s="293"/>
      <c r="Q72" s="294"/>
      <c r="R72" s="294"/>
      <c r="S72" s="3"/>
      <c r="T72" s="312"/>
      <c r="U72" s="313"/>
      <c r="V72" s="313"/>
      <c r="W72" s="294"/>
    </row>
    <row r="73" spans="1:26" ht="15.75" customHeight="1" x14ac:dyDescent="0.25">
      <c r="A73" s="1"/>
      <c r="C73" s="408" t="s">
        <v>219</v>
      </c>
      <c r="D73" s="409"/>
      <c r="E73" s="320">
        <f>E69+E70+E72</f>
        <v>0</v>
      </c>
      <c r="F73" s="139"/>
      <c r="G73" s="270" t="str">
        <f>IF(OR(G66="", E67 = "", E68=""), "", IF(D57 = "VOE", SUM(G69:G72),""))</f>
        <v/>
      </c>
      <c r="H73" s="20" t="str">
        <f>IF(OR(G66="",E67="",E68=""),"",IF(D57="VOE",IF(YEAR(D59) = YEAR(F59), (E73/H59) *260, IF(G57=0,0,(E73/G57)*VLOOKUP(H55,PayPeriods,3,FALSE))),""))</f>
        <v/>
      </c>
      <c r="I73" s="268"/>
      <c r="Q73" s="294"/>
      <c r="R73" s="294"/>
      <c r="S73" s="3"/>
      <c r="T73" s="312"/>
      <c r="U73" s="313"/>
      <c r="V73" s="313"/>
      <c r="W73" s="294"/>
    </row>
    <row r="74" spans="1:26" ht="15.75" customHeight="1" x14ac:dyDescent="0.25">
      <c r="A74" s="1"/>
      <c r="C74" s="408" t="str">
        <f>IF(E68="","Gross Pay Prior Year",CONCATENATE("Gross Pay ",YEAR(E68)-1))</f>
        <v>Gross Pay Prior Year</v>
      </c>
      <c r="D74" s="409"/>
      <c r="E74" s="194"/>
      <c r="F74" s="321"/>
      <c r="G74" s="321"/>
      <c r="H74" s="22"/>
      <c r="I74" s="268"/>
      <c r="J74" s="294"/>
      <c r="K74" s="322"/>
      <c r="L74" s="310"/>
      <c r="M74" s="323"/>
      <c r="N74" s="324"/>
      <c r="Q74" s="294"/>
      <c r="R74" s="294"/>
      <c r="S74" s="3"/>
      <c r="T74" s="312"/>
      <c r="U74" s="313"/>
      <c r="V74" s="313"/>
      <c r="W74" s="294"/>
    </row>
    <row r="75" spans="1:26" ht="15.75" customHeight="1" thickBot="1" x14ac:dyDescent="0.3">
      <c r="A75" s="1"/>
      <c r="B75" s="21"/>
      <c r="C75" s="408" t="str">
        <f>IF(E68="","Gross Pay Prior Year",CONCATENATE("Gross Pay ",YEAR(E68)-2))</f>
        <v>Gross Pay Prior Year</v>
      </c>
      <c r="D75" s="409"/>
      <c r="E75" s="325"/>
      <c r="F75" s="321"/>
      <c r="G75" s="321"/>
      <c r="H75" s="22"/>
      <c r="I75" s="268"/>
      <c r="J75" s="294"/>
      <c r="K75" s="326"/>
      <c r="L75" s="310"/>
      <c r="M75" s="323"/>
      <c r="N75" s="324"/>
      <c r="Q75" s="294"/>
      <c r="R75" s="294"/>
      <c r="S75" s="3"/>
      <c r="T75" s="312"/>
      <c r="U75" s="313"/>
      <c r="V75" s="313"/>
      <c r="W75" s="294"/>
    </row>
    <row r="76" spans="1:26" ht="7.5" customHeight="1" x14ac:dyDescent="0.25">
      <c r="A76" s="1"/>
      <c r="B76" s="1"/>
      <c r="C76" s="309"/>
      <c r="D76" s="309"/>
      <c r="E76" s="321"/>
      <c r="F76" s="321"/>
      <c r="G76" s="321"/>
      <c r="H76" s="22"/>
      <c r="I76" s="268"/>
      <c r="J76" s="294"/>
      <c r="K76" s="326"/>
      <c r="L76" s="310"/>
      <c r="M76" s="323"/>
      <c r="N76" s="324"/>
      <c r="Q76" s="294"/>
      <c r="R76" s="294"/>
      <c r="S76" s="3"/>
      <c r="T76" s="312"/>
      <c r="U76" s="313"/>
      <c r="V76" s="313"/>
      <c r="W76" s="294"/>
    </row>
    <row r="77" spans="1:26" ht="24" customHeight="1" x14ac:dyDescent="0.25">
      <c r="A77" s="1"/>
      <c r="B77" s="1"/>
      <c r="C77" s="445" t="str">
        <f>IF(D57="VOE", IF(SUM(E69:E72)=E73, "", "Base Pay + Overtime + Commissions/Tips do not add to the Gross Pay (Current Year).  Please correct the numbers or explain the difference."), "")</f>
        <v/>
      </c>
      <c r="D77" s="445"/>
      <c r="E77" s="445"/>
      <c r="F77" s="445"/>
      <c r="G77" s="445"/>
      <c r="H77" s="445"/>
      <c r="I77" s="268"/>
      <c r="J77" s="294"/>
      <c r="K77" s="322"/>
      <c r="L77" s="310"/>
      <c r="M77" s="323"/>
    </row>
    <row r="78" spans="1:26" ht="15.75" customHeight="1" thickBot="1" x14ac:dyDescent="0.3">
      <c r="A78" s="1"/>
      <c r="C78" s="446"/>
      <c r="D78" s="446"/>
      <c r="G78" s="75" t="s">
        <v>220</v>
      </c>
      <c r="H78" s="76">
        <f>IF(OR(C87 = "", D87="", E87=""), IF(OR(C86 = "", D86 = "", E86 = ""), (E85-C85)/2, (E86-C86)/2), (E87-C87)/2)</f>
        <v>0</v>
      </c>
      <c r="I78" s="268"/>
      <c r="J78" s="294"/>
      <c r="K78" s="322"/>
      <c r="L78" s="310"/>
      <c r="M78" s="323"/>
    </row>
    <row r="79" spans="1:26" ht="16.5" customHeight="1" thickBot="1" x14ac:dyDescent="0.3">
      <c r="A79" s="1"/>
      <c r="B79" s="216" t="s">
        <v>221</v>
      </c>
      <c r="C79" s="447" t="s">
        <v>222</v>
      </c>
      <c r="D79" s="448"/>
      <c r="E79" s="143"/>
      <c r="F79" s="449" t="s">
        <v>223</v>
      </c>
      <c r="G79" s="450"/>
      <c r="H79" s="25" t="str">
        <f>IF(OR(H78="", H78 = 0, H78&gt;31), "", IF(H78 &gt;20, "Monthly", IF(H78&gt;14, "Semi-Monthly", IF(H78&gt;9, "Bi-Weekly", "Weekly"))))</f>
        <v/>
      </c>
      <c r="I79" s="268"/>
      <c r="J79" s="294"/>
      <c r="K79" s="322"/>
      <c r="L79" s="310"/>
      <c r="M79" s="323"/>
    </row>
    <row r="80" spans="1:26" ht="7.5" customHeight="1" thickTop="1" x14ac:dyDescent="0.25">
      <c r="A80" s="1"/>
      <c r="B80" s="23"/>
      <c r="C80" s="24"/>
      <c r="D80" s="24"/>
      <c r="E80" s="24"/>
      <c r="F80" s="266"/>
      <c r="G80" s="267"/>
      <c r="H80" s="25"/>
      <c r="I80" s="268"/>
      <c r="J80" s="294"/>
      <c r="K80" s="322"/>
      <c r="L80" s="310"/>
      <c r="M80" s="323"/>
    </row>
    <row r="81" spans="1:14" ht="15.75" customHeight="1" x14ac:dyDescent="0.25">
      <c r="A81" s="1"/>
      <c r="B81" s="1"/>
      <c r="C81" s="427" t="str">
        <f>IF(D57="Pay Stubs",IF(H55&lt;&gt;"",IF(OR(H55="Semi-Monthly",H55="Monthly"),"Enter number of Pay Periods to Date", IF(F81&gt;0,"Payroll Frequency changed, delete value in F81", "")),""), "")</f>
        <v/>
      </c>
      <c r="D81" s="427"/>
      <c r="E81" s="427"/>
      <c r="F81" s="45"/>
      <c r="G81" s="154">
        <f>IF(C81 = "Enter number of Pay Periods to Date", 50, 0)</f>
        <v>0</v>
      </c>
      <c r="H81" s="25"/>
      <c r="I81" s="268"/>
      <c r="J81" s="294"/>
      <c r="K81" s="322"/>
      <c r="L81" s="310"/>
      <c r="M81" s="323"/>
    </row>
    <row r="82" spans="1:14" ht="15.75" customHeight="1" x14ac:dyDescent="0.25">
      <c r="A82" s="1"/>
      <c r="B82" s="5"/>
      <c r="C82" s="435" t="str">
        <f xml:space="preserve"> IF(AND(OR(G93="", G93 = 0), OR(H93="", H93=0)), "", IF(H78&gt;31, "Pay stubs do not appear to be consecutive based on dates entered.", IF(OR( E86 &lt; C86, E86 &lt;D86, E87 &lt; C87, E87 &lt;D87), "Pay Stubs may be out of order.  Please check dates.",IF(H79 = "", "", IF(E79 = H79, "", "If Payroll Frequency selected does not equal Recommended please provide an explanation.")))))</f>
        <v/>
      </c>
      <c r="D82" s="435"/>
      <c r="E82" s="435"/>
      <c r="F82" s="435"/>
      <c r="G82" s="435"/>
      <c r="H82" s="435"/>
      <c r="I82" s="268"/>
      <c r="J82" s="294"/>
      <c r="K82" s="322"/>
      <c r="L82" s="310"/>
      <c r="M82" s="323"/>
    </row>
    <row r="83" spans="1:14" ht="7.5" customHeight="1" x14ac:dyDescent="0.25">
      <c r="A83" s="1"/>
      <c r="B83" s="1"/>
      <c r="C83" s="327"/>
      <c r="D83" s="268"/>
      <c r="E83" s="268"/>
      <c r="F83" s="268"/>
      <c r="G83" s="268"/>
      <c r="H83" s="268"/>
      <c r="I83" s="268"/>
      <c r="J83" s="294"/>
      <c r="K83" s="322"/>
      <c r="L83" s="310"/>
      <c r="M83" s="310"/>
    </row>
    <row r="84" spans="1:14" ht="24" customHeight="1" thickBot="1" x14ac:dyDescent="0.3">
      <c r="A84" s="1"/>
      <c r="B84" s="26"/>
      <c r="C84" s="29" t="s">
        <v>224</v>
      </c>
      <c r="D84" s="29" t="s">
        <v>225</v>
      </c>
      <c r="E84" s="29" t="s">
        <v>226</v>
      </c>
      <c r="F84" s="28" t="s">
        <v>227</v>
      </c>
      <c r="G84" s="29" t="s">
        <v>228</v>
      </c>
      <c r="H84" s="29" t="s">
        <v>213</v>
      </c>
      <c r="I84" s="1"/>
      <c r="L84"/>
      <c r="M84"/>
    </row>
    <row r="85" spans="1:14" ht="15.75" customHeight="1" x14ac:dyDescent="0.25">
      <c r="A85" s="1"/>
      <c r="B85" s="263" t="s">
        <v>229</v>
      </c>
      <c r="C85" s="166"/>
      <c r="D85" s="153"/>
      <c r="E85" s="167"/>
      <c r="F85" s="436" t="str">
        <f>IF(D57 = "Pay Stubs", IF(AND(H55 &lt;&gt; "", F59 &lt;&gt; ""), IF(H55 = "Annual", "1 pay check to date", IF(OR(H55="Semi-Monthly", H55 = "Monthly"), "", IF(E79 = "", "",CONCATENATE(G57," pay checks to date")))), ""), "")</f>
        <v/>
      </c>
      <c r="G85" s="439" t="str">
        <f>IF(D57 = "Pay Stubs", IF(G89 = "Hourly Pay Rate", IF((C88+D88+E88)/3&gt;VLOOKUP(H55,PayPeriods,6,FALSE),CONCATENATE("Average hours &gt; ", ROUND(VLOOKUP(H55, PayPeriods, 6, FALSE),2), " (Standard Work Hours in Year / Pay Periods in Year); ", ROUND(VLOOKUP(H55, PayPeriods, 6, FALSE),2), " hours used to calculate base pay."), ""), ""), "")</f>
        <v/>
      </c>
      <c r="H85" s="440"/>
      <c r="I85" s="30"/>
      <c r="L85"/>
      <c r="M85"/>
    </row>
    <row r="86" spans="1:14" ht="15.75" customHeight="1" x14ac:dyDescent="0.25">
      <c r="A86" s="1"/>
      <c r="B86" s="263" t="s">
        <v>230</v>
      </c>
      <c r="C86" s="168"/>
      <c r="D86" s="169"/>
      <c r="E86" s="170"/>
      <c r="F86" s="437"/>
      <c r="G86" s="441"/>
      <c r="H86" s="442"/>
      <c r="I86" s="38"/>
      <c r="L86"/>
      <c r="M86"/>
    </row>
    <row r="87" spans="1:14" ht="15.75" customHeight="1" x14ac:dyDescent="0.25">
      <c r="A87" s="1"/>
      <c r="B87" s="144" t="s">
        <v>231</v>
      </c>
      <c r="C87" s="168"/>
      <c r="D87" s="169"/>
      <c r="E87" s="171"/>
      <c r="F87" s="437"/>
      <c r="G87" s="441"/>
      <c r="H87" s="442"/>
      <c r="I87" s="30"/>
      <c r="L87"/>
      <c r="M87"/>
    </row>
    <row r="88" spans="1:14" ht="15.75" customHeight="1" thickBot="1" x14ac:dyDescent="0.3">
      <c r="A88" s="1"/>
      <c r="B88" s="328" t="s">
        <v>232</v>
      </c>
      <c r="C88" s="329"/>
      <c r="D88" s="330"/>
      <c r="E88" s="331"/>
      <c r="F88" s="438"/>
      <c r="G88" s="441"/>
      <c r="H88" s="442"/>
      <c r="I88" s="30"/>
      <c r="L88"/>
      <c r="M88"/>
    </row>
    <row r="89" spans="1:14" ht="15.75" customHeight="1" thickBot="1" x14ac:dyDescent="0.3">
      <c r="A89" s="1"/>
      <c r="B89" s="145" t="s">
        <v>214</v>
      </c>
      <c r="C89" s="274"/>
      <c r="D89" s="332"/>
      <c r="E89" s="333"/>
      <c r="F89" s="146" t="s">
        <v>233</v>
      </c>
      <c r="G89" s="443"/>
      <c r="H89" s="444"/>
      <c r="I89" s="30"/>
      <c r="L89"/>
      <c r="M89"/>
    </row>
    <row r="90" spans="1:14" ht="15.75" customHeight="1" x14ac:dyDescent="0.25">
      <c r="A90" s="1"/>
      <c r="B90" s="334" t="s">
        <v>217</v>
      </c>
      <c r="C90" s="274"/>
      <c r="D90" s="332"/>
      <c r="E90" s="333"/>
      <c r="F90" s="335"/>
      <c r="G90" s="336" t="str">
        <f>IF(OR(E79 = "", G89 = ""), "", IF(AND(E86="", E87 = ""), "", IF(D57 = "Pay Stubs", IF(G89 = "Hourly Pay Rate", H60*E89*(VLOOKUP(H55,PayPeriods,3,FALSE)),E89*VLOOKUP(G89, PayRates, 2, FALSE)), "")))</f>
        <v/>
      </c>
      <c r="H90" s="42"/>
      <c r="I90" s="30"/>
      <c r="L90"/>
      <c r="M90"/>
    </row>
    <row r="91" spans="1:14" ht="15.75" customHeight="1" x14ac:dyDescent="0.25">
      <c r="A91" s="1"/>
      <c r="B91" s="145" t="s">
        <v>183</v>
      </c>
      <c r="C91" s="274"/>
      <c r="D91" s="332"/>
      <c r="E91" s="333"/>
      <c r="F91" s="194"/>
      <c r="G91" s="337" t="str">
        <f>IF(E79="","",IF(AND(E86="",E87=""),"",IF(D57&lt;&gt;"Pay Stubs","", IF(YEAR(D59)=YEAR(E59), IF(OR(F91="", F91 = 0), (SUM(C91:E91)/3)*VLOOKUP(H55, PayPeriods, 3, FALSE), (F91/H59)*260), IF(J57=0,0,IF(OR(F91="", F91 = 0), SUM(C91:E91)/3*VLOOKUP(H55, PayPeriods, 3, FALSE), (F91/J57)*VLOOKUP(H55,PayPeriods,3,FALSE)))))))</f>
        <v/>
      </c>
      <c r="H91" s="19"/>
      <c r="I91" s="30"/>
      <c r="L91"/>
      <c r="M91"/>
    </row>
    <row r="92" spans="1:14" ht="15.75" customHeight="1" x14ac:dyDescent="0.25">
      <c r="A92" s="1"/>
      <c r="B92" s="145" t="s">
        <v>153</v>
      </c>
      <c r="C92" s="274"/>
      <c r="D92" s="332"/>
      <c r="E92" s="333"/>
      <c r="F92" s="194"/>
      <c r="G92" s="319" t="str">
        <f>IF(E79="","",IF(AND(E86="",E87=""),"",IF(D57&lt;&gt;"Pay Stubs","", IF(YEAR(D59)=YEAR(E59), IF(OR(F92="", F92 = 0), (SUM(C92:E92)/3)*VLOOKUP(H55, PayPeriods, 3, FALSE), (F92/H59)*260), IF(J57=0,0,IF(OR(F92="", F92 = 0), SUM(C92:E92)/3*VLOOKUP(H55, PayPeriods, 3, FALSE), (F92/J57)*VLOOKUP(H55,PayPeriods,3,FALSE)))))))</f>
        <v/>
      </c>
      <c r="H92" s="19"/>
      <c r="I92" s="30"/>
      <c r="L92"/>
      <c r="M92"/>
    </row>
    <row r="93" spans="1:14" ht="15.75" customHeight="1" thickBot="1" x14ac:dyDescent="0.3">
      <c r="A93" s="1"/>
      <c r="B93" s="263" t="s">
        <v>234</v>
      </c>
      <c r="C93" s="338">
        <f>C90+C91+C92</f>
        <v>0</v>
      </c>
      <c r="D93" s="339">
        <f t="shared" ref="D93:E93" si="2">D90+D91+D92</f>
        <v>0</v>
      </c>
      <c r="E93" s="340">
        <f t="shared" si="2"/>
        <v>0</v>
      </c>
      <c r="F93" s="341"/>
      <c r="G93" s="337" t="str">
        <f>IF(E79 = "", "", IF(AND(E86 = "", E87=""), "", IF(D57 = "Pay Stubs", SUM(G90:G92), "")))</f>
        <v/>
      </c>
      <c r="H93" s="283" t="str">
        <f>IF(E79= "", "", IF(AND(E86="", E87 = ""), "", IF(D57 = "Pay Stubs", IF(YEAR(D59) = YEAR(F59), (F93/H59) *260, IF(J57 = 0, 0, (F93/J57)*VLOOKUP(H55,PayPeriods,3,FALSE))), "")))</f>
        <v/>
      </c>
      <c r="I93" s="30"/>
      <c r="J93" s="322"/>
      <c r="L93"/>
      <c r="M93"/>
    </row>
    <row r="94" spans="1:14" ht="7.5" customHeight="1" x14ac:dyDescent="0.25">
      <c r="A94" s="1"/>
      <c r="B94" s="4"/>
      <c r="C94" s="321"/>
      <c r="D94" s="321"/>
      <c r="E94" s="321"/>
      <c r="F94" s="321"/>
      <c r="G94" s="321"/>
      <c r="H94" s="321"/>
      <c r="I94" s="30"/>
      <c r="L94"/>
      <c r="M94"/>
    </row>
    <row r="95" spans="1:14" ht="14.25" customHeight="1" x14ac:dyDescent="0.25">
      <c r="A95" s="1"/>
      <c r="B95" s="31" t="str">
        <f>IF(D57 = "VOE", "", IF(SUM(F90:F92) = 0, "",IF(SUM(F90:F92) = F93, "", "Year to Date Base pay, Overtime and Other income do not add to the Gross Wages, please correct or explain.")))</f>
        <v/>
      </c>
      <c r="C95" s="1"/>
      <c r="D95" s="1"/>
      <c r="E95" s="293"/>
      <c r="F95" s="268"/>
      <c r="G95" s="268"/>
      <c r="H95" s="268"/>
      <c r="I95" s="268"/>
      <c r="J95" s="294"/>
      <c r="K95" s="294"/>
      <c r="L95" s="294"/>
      <c r="M95" s="294"/>
      <c r="N95" s="294"/>
    </row>
    <row r="96" spans="1:14" ht="14.25" customHeight="1" x14ac:dyDescent="0.25">
      <c r="A96" s="1"/>
      <c r="B96" s="31" t="str">
        <f>IF(D57 = "VOE", "", IF(F93 &lt; E93, "Year to Date Gross Wages must be greater than or equal to the last pay stub", ""))</f>
        <v/>
      </c>
      <c r="C96" s="1"/>
      <c r="D96" s="1"/>
      <c r="E96" s="268"/>
      <c r="F96" s="268"/>
      <c r="G96" s="268"/>
      <c r="H96" s="268"/>
      <c r="I96" s="268"/>
      <c r="J96" s="294"/>
      <c r="K96" s="294"/>
      <c r="L96" s="294"/>
      <c r="M96" s="294"/>
      <c r="N96" s="294"/>
    </row>
    <row r="97" spans="1:14" ht="16.5" customHeight="1" x14ac:dyDescent="0.25">
      <c r="A97" s="1"/>
      <c r="B97" s="1"/>
      <c r="C97" s="31"/>
      <c r="D97" s="1"/>
      <c r="E97" s="268"/>
      <c r="F97" s="268"/>
      <c r="G97" s="268"/>
      <c r="H97" s="268"/>
      <c r="I97" s="268"/>
      <c r="J97" s="294"/>
      <c r="K97" s="294"/>
      <c r="L97" s="294"/>
      <c r="M97" s="294"/>
      <c r="N97" s="294"/>
    </row>
    <row r="98" spans="1:14" ht="15.75" customHeight="1" x14ac:dyDescent="0.25">
      <c r="A98" s="1"/>
      <c r="B98" s="32" t="str">
        <f xml:space="preserve"> IF(AND(B99 = "", B100 = ""), "", "If Regular Base Hours and/or Base Pay Rate are not provided on the check stubs, enter the numbers calculated below.")</f>
        <v/>
      </c>
      <c r="C98" s="31"/>
      <c r="D98" s="1"/>
      <c r="E98" s="268"/>
      <c r="F98" s="268"/>
      <c r="G98" s="268"/>
      <c r="H98" s="268"/>
      <c r="I98" s="268"/>
      <c r="J98" s="294"/>
      <c r="K98" s="294"/>
      <c r="L98" s="294"/>
      <c r="M98" s="294"/>
      <c r="N98" s="294"/>
    </row>
    <row r="99" spans="1:14" x14ac:dyDescent="0.25">
      <c r="A99" s="1"/>
      <c r="B99" s="33" t="str">
        <f>IF(D57 = "Pay Stubs", IF(G89 = "Hourly Pay Rate", IF(AND(C99="", D99 = "", E99 = ""), "","Hours Calculator"), ""), "")</f>
        <v/>
      </c>
      <c r="C99" s="34" t="str">
        <f>IF(D57 = "Pay Stubs", IF(G89 = "Hourly Pay Rate", IF(C89 = "", "",C90/C89), ""), "")</f>
        <v/>
      </c>
      <c r="D99" s="34" t="str">
        <f>IF(D57 = "Pay Stubs", IF(G89 = "Hourly Pay Rate", IF(D89 = "", "", D90/D89), ""), "")</f>
        <v/>
      </c>
      <c r="E99" s="34" t="str">
        <f>IF(D57 = "Pay Stubs", IF(G89 = "Hourly Pay Rate", IF(E89 = "", "", E90/E89), ""), "")</f>
        <v/>
      </c>
      <c r="F99" s="268"/>
      <c r="G99" s="35"/>
      <c r="H99" s="1"/>
      <c r="I99" s="268"/>
      <c r="J99" s="294"/>
      <c r="K99" s="294"/>
      <c r="L99" s="310"/>
      <c r="M99" s="310"/>
    </row>
    <row r="100" spans="1:14" x14ac:dyDescent="0.25">
      <c r="A100" s="1"/>
      <c r="B100" s="33" t="str">
        <f>IF(D57 = "Pay Stubs", IF(G89 = "Hourly Pay Rate", IF(AND(C100="", D100 = "", E100 = ""), "","Rate Calculator"), ""), "")</f>
        <v/>
      </c>
      <c r="C100" s="59" t="str">
        <f>IF(D57 = "Pay Stubs", IF(G89="Hourly Pay Rate", IF(OR(C88 = "",C88 = 0), "", C90/C88),""), "")</f>
        <v/>
      </c>
      <c r="D100" s="59" t="str">
        <f>IF(D57="Pay Stubs",IF(G89="Hourly Pay Rate",IF(OR(D88="", D88 = 0),"",D90/D88), ""),"")</f>
        <v/>
      </c>
      <c r="E100" s="59" t="str">
        <f>IF(D57 = "Pay Stubs", IF(G89="Hourly Pay Rate", IF(OR(E88 = "",E88 = 0), "", E90/E88), ""), "")</f>
        <v/>
      </c>
      <c r="F100" s="1"/>
      <c r="G100" s="35"/>
      <c r="H100" s="1"/>
      <c r="I100" s="268"/>
      <c r="J100" s="294"/>
      <c r="K100" s="294"/>
      <c r="L100" s="310"/>
      <c r="M100" s="310"/>
    </row>
    <row r="101" spans="1:14" x14ac:dyDescent="0.25">
      <c r="A101" s="1"/>
      <c r="B101" s="268"/>
      <c r="C101" s="268"/>
      <c r="D101" s="268"/>
      <c r="E101" s="268"/>
      <c r="F101" s="268"/>
      <c r="G101" s="1"/>
      <c r="H101" s="6"/>
      <c r="I101" s="268"/>
      <c r="J101" s="294"/>
      <c r="K101" s="294"/>
      <c r="L101" s="310"/>
      <c r="M101" s="310"/>
    </row>
    <row r="102" spans="1:14" ht="15" customHeight="1" x14ac:dyDescent="0.25">
      <c r="A102" s="1"/>
      <c r="B102" s="1"/>
      <c r="C102" s="1"/>
      <c r="D102" s="1"/>
      <c r="E102" s="1"/>
      <c r="F102" s="1"/>
      <c r="G102" s="1"/>
      <c r="H102" s="1"/>
      <c r="I102" s="1"/>
      <c r="J102" s="294"/>
      <c r="K102" s="294"/>
      <c r="L102" s="310"/>
      <c r="M102" s="310"/>
    </row>
    <row r="103" spans="1:14" ht="14.25" customHeight="1" thickBot="1" x14ac:dyDescent="0.3">
      <c r="A103" s="1"/>
      <c r="B103" s="212" t="s">
        <v>197</v>
      </c>
      <c r="C103" s="213"/>
      <c r="D103" s="212" t="str">
        <f>E5</f>
        <v>Name not entered on Household Summary</v>
      </c>
      <c r="E103" s="213"/>
      <c r="F103" s="213"/>
      <c r="G103" s="213"/>
      <c r="H103" s="214" t="s">
        <v>235</v>
      </c>
      <c r="I103" s="268"/>
      <c r="J103" s="294"/>
      <c r="K103" s="294"/>
      <c r="L103" s="310"/>
      <c r="M103" s="310"/>
    </row>
    <row r="104" spans="1:14" ht="12" customHeight="1" thickTop="1" thickBot="1" x14ac:dyDescent="0.3">
      <c r="A104" s="1"/>
      <c r="B104" s="1"/>
      <c r="C104" s="268"/>
      <c r="D104" s="1"/>
      <c r="E104" s="1"/>
      <c r="F104" s="1"/>
      <c r="G104" s="1"/>
      <c r="H104" s="1"/>
      <c r="I104" s="1"/>
      <c r="J104" s="294"/>
      <c r="K104" s="294"/>
      <c r="L104" s="310"/>
      <c r="M104" s="310"/>
    </row>
    <row r="105" spans="1:14" ht="16.5" thickBot="1" x14ac:dyDescent="0.3">
      <c r="A105" s="1"/>
      <c r="B105" s="5" t="s">
        <v>236</v>
      </c>
      <c r="C105" s="268" t="s">
        <v>200</v>
      </c>
      <c r="D105" s="421"/>
      <c r="E105" s="422"/>
      <c r="F105" s="422"/>
      <c r="G105" s="423"/>
      <c r="H105" s="191" t="str">
        <f>IF(D107="VOE", E117, IF(D107 = "Pay Stubs", E129, ""))</f>
        <v/>
      </c>
      <c r="I105" s="180"/>
      <c r="J105" s="181"/>
      <c r="K105" s="294"/>
      <c r="L105" s="310"/>
      <c r="M105" s="310"/>
    </row>
    <row r="106" spans="1:14" ht="7.5" customHeight="1" thickBot="1" x14ac:dyDescent="0.3">
      <c r="A106" s="1"/>
      <c r="B106" s="5"/>
      <c r="C106" s="268"/>
      <c r="D106" s="295"/>
      <c r="E106" s="80"/>
      <c r="F106" s="80"/>
      <c r="G106" s="72" t="s">
        <v>201</v>
      </c>
      <c r="H106" s="184" t="s">
        <v>202</v>
      </c>
      <c r="I106" s="182"/>
      <c r="J106" s="183"/>
      <c r="K106" s="294"/>
      <c r="L106" s="310"/>
      <c r="M106" s="310"/>
    </row>
    <row r="107" spans="1:14" ht="16.5" thickBot="1" x14ac:dyDescent="0.3">
      <c r="A107" s="1"/>
      <c r="B107" s="5"/>
      <c r="C107" s="88" t="s">
        <v>203</v>
      </c>
      <c r="D107" s="296"/>
      <c r="E107" s="150">
        <f>IF(OR(D107="",D109=""),0,1)</f>
        <v>0</v>
      </c>
      <c r="F107" s="77"/>
      <c r="G107" s="185" t="str">
        <f>IFERROR(IF(OR(H105 = "Monthly", H105="Semi-Monthly"), IF(D107="VOE", H118, IF(D107 = "Pay Stubs", F131, "")), ROUNDUP(H107,0)),"")</f>
        <v/>
      </c>
      <c r="H107" s="186" t="str">
        <f>IFERROR(G109/(VLOOKUP(H105, PayPeriods, 2, FALSE)),"")</f>
        <v/>
      </c>
      <c r="I107" s="187"/>
      <c r="J107" s="188" t="str">
        <f>IFERROR(IF(AND(H105="Bi-Weekly",G107&gt;26),26,IF(AND(H105="Bi-Weekly",G107&lt;=26),G107,IF(AND(H105="Semi-Monthly",G107&gt;24),24,IF(AND(H105="Weekly",G107&gt;52),52,IF(AND(H105="Weekly",G107&lt;=52),G107,G107))))),"")</f>
        <v/>
      </c>
      <c r="K107" s="294"/>
      <c r="L107" s="310"/>
      <c r="M107" s="310"/>
    </row>
    <row r="108" spans="1:14" ht="7.5" customHeight="1" thickBot="1" x14ac:dyDescent="0.3">
      <c r="A108" s="1"/>
      <c r="B108" s="5"/>
      <c r="C108" s="268"/>
      <c r="D108" s="297"/>
      <c r="E108" s="77"/>
      <c r="F108" s="72" t="s">
        <v>204</v>
      </c>
      <c r="G108" s="189" t="s">
        <v>205</v>
      </c>
      <c r="H108" s="190" t="s">
        <v>206</v>
      </c>
      <c r="I108" s="187"/>
      <c r="J108" s="188"/>
      <c r="K108" s="294"/>
      <c r="L108" s="310"/>
      <c r="M108" s="310"/>
    </row>
    <row r="109" spans="1:14" ht="16.5" thickBot="1" x14ac:dyDescent="0.3">
      <c r="A109" s="1"/>
      <c r="B109" s="1"/>
      <c r="C109" s="89" t="s">
        <v>207</v>
      </c>
      <c r="D109" s="298"/>
      <c r="E109" s="256" t="e">
        <f>CONCATENATE("1/1/",YEAR(F109))</f>
        <v>#VALUE!</v>
      </c>
      <c r="F109" s="76" t="str">
        <f>IF(D107 = "VOE", E118, IF(D107 = "Pay Stubs", IF(OR(C137 = "", D137="",E137 = ""), IF(OR(C136 = "",D136="", E136=""), "", E136), E137),""))</f>
        <v/>
      </c>
      <c r="G109" s="191" t="str">
        <f>IFERROR(IF(YEAR(D109) = YEAR(F109), F109-D109+1,F109-E109+1),"")</f>
        <v/>
      </c>
      <c r="H109" s="191" t="str">
        <f>IFERROR(ROUNDUP(G109*(5/7), 0),"")</f>
        <v/>
      </c>
      <c r="I109" s="192"/>
      <c r="J109" s="188"/>
      <c r="K109" s="294"/>
      <c r="L109" s="342"/>
      <c r="M109" s="310"/>
    </row>
    <row r="110" spans="1:14" ht="13.5" customHeight="1" thickBot="1" x14ac:dyDescent="0.3">
      <c r="A110" s="1"/>
      <c r="B110" s="15"/>
      <c r="C110" s="299"/>
      <c r="D110" s="300"/>
      <c r="E110" s="78"/>
      <c r="F110" s="78"/>
      <c r="G110" s="73" t="s">
        <v>208</v>
      </c>
      <c r="H110" s="79" t="str">
        <f>IF(D107 = "VOE", IF(E115&gt;VLOOKUP(H105, PayPeriods, 6, FALSE), VLOOKUP(H105, PayPeriods, 6, FALSE), E115),IF(D107="Pay Stubs", IF((C138+D138+E138)/3 &gt; VLOOKUP(H105, PayPeriods, 6, FALSE), VLOOKUP(H105, PayPeriods, 6, FALSE), (C138+D138+E138)/3), ""))</f>
        <v/>
      </c>
      <c r="I110" s="268"/>
      <c r="K110" s="294"/>
      <c r="L110" s="310"/>
      <c r="M110" s="310"/>
    </row>
    <row r="111" spans="1:14" ht="13.5" customHeight="1" thickTop="1" x14ac:dyDescent="0.25">
      <c r="A111" s="1"/>
      <c r="B111" s="1"/>
      <c r="C111" s="301"/>
      <c r="D111" s="302"/>
      <c r="E111" s="303"/>
      <c r="F111" s="303"/>
      <c r="G111" s="301"/>
      <c r="H111" s="16"/>
      <c r="I111" s="268"/>
      <c r="K111" s="294"/>
      <c r="L111" s="310"/>
      <c r="M111" s="310"/>
    </row>
    <row r="112" spans="1:14" ht="15.75" customHeight="1" thickBot="1" x14ac:dyDescent="0.3">
      <c r="A112" s="1"/>
      <c r="B112" s="215" t="s">
        <v>209</v>
      </c>
      <c r="C112" s="424" t="s">
        <v>210</v>
      </c>
      <c r="D112" s="424"/>
      <c r="E112" s="424"/>
      <c r="F112" s="424"/>
      <c r="G112" s="424"/>
      <c r="H112" s="424"/>
      <c r="I112" s="268"/>
      <c r="K112" s="294"/>
      <c r="L112" s="310"/>
      <c r="M112" s="310"/>
    </row>
    <row r="113" spans="1:13" ht="7.5" customHeight="1" thickTop="1" x14ac:dyDescent="0.25">
      <c r="A113" s="1"/>
      <c r="B113" s="17"/>
      <c r="C113" s="304"/>
      <c r="D113" s="302"/>
      <c r="E113" s="305"/>
      <c r="F113" s="305"/>
      <c r="G113" s="301"/>
      <c r="H113" s="301"/>
      <c r="I113" s="268"/>
      <c r="K113" s="294"/>
      <c r="L113" s="310"/>
      <c r="M113" s="310"/>
    </row>
    <row r="114" spans="1:13" ht="24.75" thickBot="1" x14ac:dyDescent="0.3">
      <c r="A114" s="1"/>
      <c r="B114" s="17"/>
      <c r="C114" s="18"/>
      <c r="D114" s="18"/>
      <c r="E114" s="140" t="s">
        <v>211</v>
      </c>
      <c r="F114" s="39" t="s">
        <v>176</v>
      </c>
      <c r="G114" s="40" t="s">
        <v>212</v>
      </c>
      <c r="H114" s="39" t="s">
        <v>213</v>
      </c>
      <c r="I114" s="306"/>
      <c r="K114" s="294"/>
      <c r="L114" s="310"/>
      <c r="M114" s="310"/>
    </row>
    <row r="115" spans="1:13" ht="16.5" thickBot="1" x14ac:dyDescent="0.3">
      <c r="A115" s="1"/>
      <c r="B115" s="1"/>
      <c r="C115" s="425" t="s">
        <v>180</v>
      </c>
      <c r="D115" s="426"/>
      <c r="E115" s="151"/>
      <c r="F115" s="307"/>
      <c r="G115" s="308"/>
      <c r="H115" s="142"/>
      <c r="I115" s="309"/>
      <c r="K115" s="294"/>
      <c r="L115" s="310"/>
      <c r="M115" s="310"/>
    </row>
    <row r="116" spans="1:13" ht="16.5" thickBot="1" x14ac:dyDescent="0.3">
      <c r="A116" s="1"/>
      <c r="B116" s="398" t="str">
        <f>IF(D107 = "VOE", IF(G116 = "Hourly Pay Rate", IF(E115&gt;VLOOKUP(H105,PayPeriods,6,FALSE),CONCATENATE("    Average hours &gt; ", ROUND(VLOOKUP(H105, PayPeriods, 6, FALSE),2), " (Standard Work Hours in Year / Pay Periods in Year);  ", ROUND(VLOOKUP(H105, PayPeriods, 6, FALSE),2), " hours used."), ""), ""), "")</f>
        <v/>
      </c>
      <c r="C116" s="428" t="s">
        <v>214</v>
      </c>
      <c r="D116" s="429"/>
      <c r="E116" s="193"/>
      <c r="F116" s="138" t="s">
        <v>215</v>
      </c>
      <c r="G116" s="430"/>
      <c r="H116" s="431"/>
      <c r="I116" s="268"/>
      <c r="K116" s="294"/>
      <c r="L116" s="310"/>
      <c r="M116" s="310"/>
    </row>
    <row r="117" spans="1:13" x14ac:dyDescent="0.25">
      <c r="A117" s="1"/>
      <c r="B117" s="398"/>
      <c r="C117" s="425" t="s">
        <v>216</v>
      </c>
      <c r="D117" s="426"/>
      <c r="E117" s="141"/>
      <c r="F117" s="432" t="str">
        <f>IF(AND(E117 &lt;&gt; "Monthly", E117 &lt;&gt; "Semi-Monthly", H118&gt;0), "Payroll Frequency changed, delete value in H117", "")</f>
        <v/>
      </c>
      <c r="G117" s="433"/>
      <c r="H117" s="434"/>
      <c r="I117" s="309"/>
      <c r="K117" s="294"/>
      <c r="L117" s="310"/>
      <c r="M117" s="310"/>
    </row>
    <row r="118" spans="1:13" x14ac:dyDescent="0.25">
      <c r="A118" s="1"/>
      <c r="B118" s="398"/>
      <c r="C118" s="405" t="s">
        <v>204</v>
      </c>
      <c r="D118" s="406"/>
      <c r="E118" s="152"/>
      <c r="F118" s="407" t="str">
        <f>IF(D107 = "VOE", IF(H105 &lt;&gt; "", IF(H105 = "Annual", "1 pay period", IF(OR(E117="Semi-Monthly", E117 = "Monthly"), "Enter # of Pay Periods to Date", IF(E118 = "", "",CONCATENATE(J107," pay periods to date")))), ""), "")</f>
        <v/>
      </c>
      <c r="G118" s="407"/>
      <c r="H118" s="44"/>
      <c r="I118" s="74">
        <f>IF(F118 = "Enter # of Pay Periods to Date", 50, 0)</f>
        <v>0</v>
      </c>
      <c r="K118" s="294"/>
      <c r="L118" s="310"/>
      <c r="M118" s="310"/>
    </row>
    <row r="119" spans="1:13" x14ac:dyDescent="0.25">
      <c r="A119" s="1"/>
      <c r="B119" s="398"/>
      <c r="C119" s="408" t="s">
        <v>217</v>
      </c>
      <c r="D119" s="409"/>
      <c r="E119" s="194"/>
      <c r="F119" s="314" t="str">
        <f>IF(G119 = "", "", IF(G119 = 0, 0, G119/VLOOKUP(H105, PayPeriods, 3, FALSE)))</f>
        <v/>
      </c>
      <c r="G119" s="270" t="str">
        <f>IF(OR(G116="", E117 = "", E118=""), "", IF(D107="VOE",IF(G116="Hourly Pay Rate",H110*E116*VLOOKUP(H105, PayPeriods, 4, FALSE) *(VLOOKUP(H105,PayPeriods,3,FALSE)),E116*VLOOKUP(G116,PayRates,2,FALSE)),""))</f>
        <v/>
      </c>
      <c r="H119" s="42"/>
      <c r="I119" s="280"/>
      <c r="K119" s="294"/>
      <c r="L119" s="310"/>
      <c r="M119" s="310"/>
    </row>
    <row r="120" spans="1:13" ht="15.75" customHeight="1" x14ac:dyDescent="0.25">
      <c r="A120" s="1"/>
      <c r="B120" s="265"/>
      <c r="C120" s="408" t="s">
        <v>183</v>
      </c>
      <c r="D120" s="409"/>
      <c r="E120" s="195"/>
      <c r="F120" s="293" t="str">
        <f>IF(OR(G116="", E117 = "", E118=""), "", IF(D107="VOE",IF(YEAR(D109) = YEAR(E109), (E120/H109)*VLOOKUP(H105, PayPeriods, 5,FALSE), IF(G107 = 0, 0, E120/G107)), ""))</f>
        <v/>
      </c>
      <c r="G120" s="315" t="str">
        <f>IF(OR(G116="", E117 = "", E118=""), "", IF(D107= "VOE", IF(YEAR(D109) = YEAR(E109), (E120/H109)*VLOOKUP(H105, PayPeriods, 5, FALSE) * VLOOKUP(H105, PayPeriods, 3,FALSE), IF(G107 = 0, 0, (E120/G107)*VLOOKUP(H105, PayPeriods, 3, FALSE))), ""))</f>
        <v/>
      </c>
      <c r="H120" s="19"/>
      <c r="I120" s="280"/>
      <c r="K120" s="294"/>
      <c r="L120" s="310"/>
      <c r="M120" s="310"/>
    </row>
    <row r="121" spans="1:13" ht="15.75" customHeight="1" x14ac:dyDescent="0.25">
      <c r="A121" s="1"/>
      <c r="C121" s="416" t="s">
        <v>218</v>
      </c>
      <c r="D121" s="417"/>
      <c r="E121" s="160"/>
      <c r="F121" s="316"/>
      <c r="G121" s="317"/>
      <c r="H121" s="43"/>
      <c r="I121" s="293"/>
      <c r="K121" s="294"/>
      <c r="L121" s="310"/>
      <c r="M121" s="310"/>
    </row>
    <row r="122" spans="1:13" x14ac:dyDescent="0.25">
      <c r="A122" s="1"/>
      <c r="C122" s="418"/>
      <c r="D122" s="419"/>
      <c r="E122" s="193"/>
      <c r="F122" s="318" t="str">
        <f>IF(OR(G116="", E117 = "", E118=""), "", IF(D107="VOE", IF(YEAR(D109) = YEAR(E109), (E122/H109)*VLOOKUP(H105, PayPeriods, 5,FALSE), IF(G107 = 0, 0, E122/G107)),""))</f>
        <v/>
      </c>
      <c r="G122" s="319" t="str">
        <f>IF(OR(G116="", E117 = "", E118=""), "", IF(D107 = "VOE", IF(YEAR(D109) = YEAR(E109), (E122/H109)*VLOOKUP(H105, PayPeriods, 5, FALSE) * VLOOKUP(H105, PayPeriods, 3,FALSE), IF(G107 = 0, 0, E122/G107)*VLOOKUP(H105, PayPeriods, 3, FALSE)), ""))</f>
        <v/>
      </c>
      <c r="H122" s="42"/>
      <c r="I122" s="293"/>
      <c r="K122" s="294"/>
      <c r="L122" s="310"/>
      <c r="M122" s="310"/>
    </row>
    <row r="123" spans="1:13" x14ac:dyDescent="0.25">
      <c r="A123" s="1"/>
      <c r="C123" s="408" t="s">
        <v>219</v>
      </c>
      <c r="D123" s="409"/>
      <c r="E123" s="320">
        <f>E119+E120+E122</f>
        <v>0</v>
      </c>
      <c r="F123" s="139"/>
      <c r="G123" s="270" t="str">
        <f>IF(OR(G116="", E117 = "", E118=""), "", IF(D107 = "VOE", SUM(G119:G122),""))</f>
        <v/>
      </c>
      <c r="H123" s="20" t="str">
        <f>IF(OR(G116="",E117="",E118=""),"",IF(D107="VOE",IF(YEAR(D109) = YEAR(F109), (E123/H109) *260, IF(G107=0,0,(E123/G107)*VLOOKUP(H105,PayPeriods,3,FALSE))),""))</f>
        <v/>
      </c>
      <c r="I123" s="268"/>
      <c r="K123" s="294"/>
      <c r="L123" s="310"/>
      <c r="M123" s="310"/>
    </row>
    <row r="124" spans="1:13" x14ac:dyDescent="0.25">
      <c r="A124" s="1"/>
      <c r="C124" s="408" t="str">
        <f>IF(E118="","Gross Pay Prior Year",CONCATENATE("Gross Pay ",YEAR(E118)-1))</f>
        <v>Gross Pay Prior Year</v>
      </c>
      <c r="D124" s="409"/>
      <c r="E124" s="194"/>
      <c r="F124" s="321"/>
      <c r="G124" s="321"/>
      <c r="H124" s="22"/>
      <c r="I124" s="268"/>
      <c r="J124" s="294"/>
      <c r="K124" s="294"/>
      <c r="L124" s="310"/>
      <c r="M124" s="310"/>
    </row>
    <row r="125" spans="1:13" ht="16.5" thickBot="1" x14ac:dyDescent="0.3">
      <c r="A125" s="1"/>
      <c r="B125" s="21"/>
      <c r="C125" s="408" t="str">
        <f>IF(E118="","Gross Pay Prior Year",CONCATENATE("Gross Pay ",YEAR(E118)-2))</f>
        <v>Gross Pay Prior Year</v>
      </c>
      <c r="D125" s="409"/>
      <c r="E125" s="325"/>
      <c r="F125" s="321"/>
      <c r="G125" s="321"/>
      <c r="H125" s="22"/>
      <c r="I125" s="268"/>
      <c r="J125" s="294"/>
      <c r="K125" s="294"/>
      <c r="L125" s="310"/>
      <c r="M125" s="310"/>
    </row>
    <row r="126" spans="1:13" ht="7.5" customHeight="1" x14ac:dyDescent="0.25">
      <c r="A126" s="1"/>
      <c r="B126" s="1"/>
      <c r="C126" s="309"/>
      <c r="D126" s="309"/>
      <c r="E126" s="321"/>
      <c r="F126" s="321"/>
      <c r="G126" s="321"/>
      <c r="H126" s="22"/>
      <c r="I126" s="268"/>
      <c r="J126" s="294"/>
      <c r="K126" s="294"/>
      <c r="L126" s="310"/>
      <c r="M126" s="310"/>
    </row>
    <row r="127" spans="1:13" ht="24" customHeight="1" x14ac:dyDescent="0.25">
      <c r="A127" s="1"/>
      <c r="B127" s="1"/>
      <c r="C127" s="445" t="str">
        <f>IF(D107="VOE", IF(SUM(E119:E122)=E123, "", "Base Pay + Overtime + Commissions/Tips do not add to the Gross Pay (Current Year).  Please correct the numbers or explain the difference."), "")</f>
        <v/>
      </c>
      <c r="D127" s="445"/>
      <c r="E127" s="445"/>
      <c r="F127" s="445"/>
      <c r="G127" s="445"/>
      <c r="H127" s="445"/>
      <c r="I127" s="268"/>
      <c r="J127" s="294"/>
      <c r="K127" s="294"/>
      <c r="L127" s="310"/>
      <c r="M127" s="310"/>
    </row>
    <row r="128" spans="1:13" ht="16.5" thickBot="1" x14ac:dyDescent="0.3">
      <c r="A128" s="1"/>
      <c r="C128" s="446"/>
      <c r="D128" s="446"/>
      <c r="G128" s="75" t="s">
        <v>220</v>
      </c>
      <c r="H128" s="76">
        <f>IF(OR(C137 = "", D137="", E137=""), IF(OR(C136 = "", D136 = "", E136 = ""), (E135-C135)/2, (E136-C136)/2), (E137-C137)/2)</f>
        <v>0</v>
      </c>
      <c r="I128" s="268"/>
      <c r="J128" s="294"/>
      <c r="K128" s="294"/>
      <c r="L128" s="310"/>
      <c r="M128" s="310"/>
    </row>
    <row r="129" spans="1:13" ht="15.75" customHeight="1" thickBot="1" x14ac:dyDescent="0.3">
      <c r="A129" s="1"/>
      <c r="B129" s="216" t="s">
        <v>221</v>
      </c>
      <c r="C129" s="447" t="s">
        <v>222</v>
      </c>
      <c r="D129" s="448"/>
      <c r="E129" s="143"/>
      <c r="F129" s="449" t="s">
        <v>223</v>
      </c>
      <c r="G129" s="450"/>
      <c r="H129" s="25" t="str">
        <f>IF(OR(H128="", H128 = 0, H128&gt;31), "", IF(H128 &gt;20, "Monthly", IF(H128&gt;14, "Semi-Monthly", IF(H128&gt;9, "Bi-Weekly", "Weekly"))))</f>
        <v/>
      </c>
      <c r="I129" s="268"/>
      <c r="J129" s="294"/>
      <c r="K129" s="294"/>
      <c r="L129" s="310"/>
      <c r="M129" s="310"/>
    </row>
    <row r="130" spans="1:13" ht="7.5" customHeight="1" thickTop="1" x14ac:dyDescent="0.25">
      <c r="A130" s="1"/>
      <c r="B130" s="23"/>
      <c r="C130" s="24"/>
      <c r="D130" s="24"/>
      <c r="E130" s="24"/>
      <c r="F130" s="266"/>
      <c r="G130" s="267"/>
      <c r="H130" s="25"/>
      <c r="I130" s="268"/>
      <c r="J130" s="294"/>
      <c r="K130" s="294"/>
      <c r="L130" s="310"/>
      <c r="M130" s="310"/>
    </row>
    <row r="131" spans="1:13" x14ac:dyDescent="0.25">
      <c r="A131" s="1"/>
      <c r="B131" s="1"/>
      <c r="C131" s="427" t="str">
        <f>IF(D107="Pay Stubs",IF(H105&lt;&gt;"",IF(OR(H105="Semi-Monthly",H105="Monthly"),"Enter number of Pay Periods to Date", IF(F131&gt;0,"Payroll Frequency changed, delete value in F131", "")),""), "")</f>
        <v/>
      </c>
      <c r="D131" s="427"/>
      <c r="E131" s="427"/>
      <c r="F131" s="45"/>
      <c r="G131" s="154">
        <f>IF(C131 = "Enter number of Pay Periods to Date", 50, 0)</f>
        <v>0</v>
      </c>
      <c r="H131" s="25"/>
      <c r="I131" s="268"/>
      <c r="J131" s="294"/>
      <c r="K131" s="294"/>
      <c r="L131" s="310"/>
      <c r="M131" s="310"/>
    </row>
    <row r="132" spans="1:13" ht="15.75" customHeight="1" x14ac:dyDescent="0.25">
      <c r="A132" s="1"/>
      <c r="B132" s="5"/>
      <c r="C132" s="435" t="str">
        <f xml:space="preserve"> IF(AND(OR(G143="", G143 = 0), OR(H143="", H143=0)), "", IF(H128&gt;31, "Pay stubs do not appear to be consecutive based on dates entered.", IF(OR( E136 &lt; C136, E136 &lt;D136, E137 &lt; C137, E137 &lt;D137), "Pay Stubs may be out of order.  Please check dates.",IF(H129 = "", "", IF(E129 = H129, "", "If Payroll Frequency selected does not equal Recommended please provide an explanation.")))))</f>
        <v/>
      </c>
      <c r="D132" s="435"/>
      <c r="E132" s="435"/>
      <c r="F132" s="435"/>
      <c r="G132" s="435"/>
      <c r="H132" s="435"/>
      <c r="I132" s="268"/>
      <c r="J132" s="294"/>
      <c r="K132" s="294"/>
      <c r="L132" s="310"/>
      <c r="M132" s="310"/>
    </row>
    <row r="133" spans="1:13" ht="7.5" customHeight="1" x14ac:dyDescent="0.25">
      <c r="A133" s="1"/>
      <c r="B133" s="1"/>
      <c r="C133" s="327"/>
      <c r="D133" s="268"/>
      <c r="E133" s="268"/>
      <c r="F133" s="268"/>
      <c r="G133" s="268"/>
      <c r="H133" s="268"/>
      <c r="I133" s="268"/>
      <c r="J133" s="294"/>
      <c r="K133" s="294"/>
      <c r="L133" s="310"/>
      <c r="M133" s="310"/>
    </row>
    <row r="134" spans="1:13" ht="24.75" thickBot="1" x14ac:dyDescent="0.3">
      <c r="A134" s="1"/>
      <c r="B134" s="26"/>
      <c r="C134" s="29" t="s">
        <v>224</v>
      </c>
      <c r="D134" s="29" t="s">
        <v>225</v>
      </c>
      <c r="E134" s="29" t="s">
        <v>226</v>
      </c>
      <c r="F134" s="28" t="s">
        <v>227</v>
      </c>
      <c r="G134" s="29" t="s">
        <v>228</v>
      </c>
      <c r="H134" s="29" t="s">
        <v>213</v>
      </c>
      <c r="I134" s="1"/>
      <c r="K134" s="294"/>
      <c r="L134" s="310"/>
      <c r="M134" s="310"/>
    </row>
    <row r="135" spans="1:13" x14ac:dyDescent="0.25">
      <c r="A135" s="1"/>
      <c r="B135" s="263" t="s">
        <v>229</v>
      </c>
      <c r="C135" s="166"/>
      <c r="D135" s="153"/>
      <c r="E135" s="167"/>
      <c r="F135" s="436" t="str">
        <f>IF(D107 = "Pay Stubs", IF(AND(H105 &lt;&gt; "", F109 &lt;&gt; ""), IF(H105 = "Annual", "1 pay check to date", IF(OR(H105="Semi-Monthly", H105 = "Monthly"), "", IF(E129 = "", "",CONCATENATE(G107," pay checks to date")))), ""), "")</f>
        <v/>
      </c>
      <c r="G135" s="439" t="str">
        <f>IF(D107 = "Pay Stubs", IF(G139 = "Hourly Pay Rate", IF((C138+D138+E138)/3&gt;VLOOKUP(H105,PayPeriods,6,FALSE),CONCATENATE("Average hours &gt; ", ROUND(VLOOKUP(H105, PayPeriods, 6, FALSE),2), " (Standard Work Hours in Year / Pay Periods in Year); ", ROUND(VLOOKUP(H105, PayPeriods, 6, FALSE),2), " hours used to calculate base pay."), ""), ""), "")</f>
        <v/>
      </c>
      <c r="H135" s="440"/>
      <c r="I135" s="30"/>
      <c r="K135" s="294"/>
      <c r="L135" s="310"/>
      <c r="M135" s="310"/>
    </row>
    <row r="136" spans="1:13" x14ac:dyDescent="0.25">
      <c r="A136" s="1"/>
      <c r="B136" s="263" t="s">
        <v>230</v>
      </c>
      <c r="C136" s="168"/>
      <c r="D136" s="169"/>
      <c r="E136" s="170"/>
      <c r="F136" s="437"/>
      <c r="G136" s="441"/>
      <c r="H136" s="442"/>
      <c r="I136" s="38"/>
      <c r="K136" s="294"/>
      <c r="L136" s="310"/>
      <c r="M136" s="310"/>
    </row>
    <row r="137" spans="1:13" x14ac:dyDescent="0.25">
      <c r="A137" s="1"/>
      <c r="B137" s="263" t="s">
        <v>231</v>
      </c>
      <c r="C137" s="168"/>
      <c r="D137" s="169"/>
      <c r="E137" s="171"/>
      <c r="F137" s="437"/>
      <c r="G137" s="441"/>
      <c r="H137" s="442"/>
      <c r="I137" s="30"/>
      <c r="K137" s="294"/>
      <c r="L137" s="310"/>
      <c r="M137" s="310"/>
    </row>
    <row r="138" spans="1:13" ht="16.5" thickBot="1" x14ac:dyDescent="0.3">
      <c r="A138" s="1"/>
      <c r="B138" s="328" t="s">
        <v>232</v>
      </c>
      <c r="C138" s="329"/>
      <c r="D138" s="330"/>
      <c r="E138" s="331"/>
      <c r="F138" s="438"/>
      <c r="G138" s="441"/>
      <c r="H138" s="442"/>
      <c r="I138" s="30"/>
      <c r="K138" s="294"/>
      <c r="L138" s="310"/>
      <c r="M138" s="310"/>
    </row>
    <row r="139" spans="1:13" ht="16.5" thickBot="1" x14ac:dyDescent="0.3">
      <c r="A139" s="1"/>
      <c r="B139" s="145" t="s">
        <v>214</v>
      </c>
      <c r="C139" s="274"/>
      <c r="D139" s="332"/>
      <c r="E139" s="333"/>
      <c r="F139" s="146" t="s">
        <v>233</v>
      </c>
      <c r="G139" s="443"/>
      <c r="H139" s="444"/>
      <c r="I139" s="30"/>
      <c r="K139" s="294"/>
      <c r="L139" s="310"/>
      <c r="M139" s="310"/>
    </row>
    <row r="140" spans="1:13" x14ac:dyDescent="0.25">
      <c r="A140" s="1"/>
      <c r="B140" s="334" t="s">
        <v>217</v>
      </c>
      <c r="C140" s="274"/>
      <c r="D140" s="332"/>
      <c r="E140" s="333"/>
      <c r="F140" s="335"/>
      <c r="G140" s="336" t="str">
        <f>IF(OR(E129 = "", G139 = ""), "", IF(AND(E136="", E137 = ""), "", IF(D107 = "Pay Stubs", IF(G139 = "Hourly Pay Rate", H110*E139*(VLOOKUP(H105,PayPeriods,3,FALSE)),E139*VLOOKUP(G139, PayRates, 2, FALSE)), "")))</f>
        <v/>
      </c>
      <c r="H140" s="42"/>
      <c r="I140" s="30"/>
      <c r="K140" s="294"/>
      <c r="L140" s="310"/>
      <c r="M140" s="310"/>
    </row>
    <row r="141" spans="1:13" x14ac:dyDescent="0.25">
      <c r="A141" s="1"/>
      <c r="B141" s="145" t="s">
        <v>183</v>
      </c>
      <c r="C141" s="274"/>
      <c r="D141" s="332"/>
      <c r="E141" s="333"/>
      <c r="F141" s="194"/>
      <c r="G141" s="337" t="str">
        <f>IF(E129="","",IF(AND(E136="",E137=""),"",IF(D107&lt;&gt;"Pay Stubs","", IF(YEAR(D109)=YEAR(E109), IF(OR(F141="", F141 = 0), (SUM(C141:E141)/3)*VLOOKUP(H105, PayPeriods, 3, FALSE), (F141/H109)*260), IF(J107=0,0,IF(OR(F141="", F141 = 0), SUM(C141:E141)/3*VLOOKUP(H105, PayPeriods, 3, FALSE), (F141/J107)*VLOOKUP(H105,PayPeriods,3,FALSE)))))))</f>
        <v/>
      </c>
      <c r="H141" s="19"/>
      <c r="I141" s="30"/>
      <c r="K141" s="294"/>
      <c r="L141" s="310"/>
      <c r="M141" s="310"/>
    </row>
    <row r="142" spans="1:13" x14ac:dyDescent="0.25">
      <c r="A142" s="1"/>
      <c r="B142" s="145" t="s">
        <v>153</v>
      </c>
      <c r="C142" s="274"/>
      <c r="D142" s="332"/>
      <c r="E142" s="333"/>
      <c r="F142" s="194"/>
      <c r="G142" s="319" t="str">
        <f>IF(E129="","",IF(AND(E136="",E137=""),"",IF(D107&lt;&gt;"Pay Stubs","", IF(YEAR(D109)=YEAR(E109), IF(OR(F142="", F142 = 0), (SUM(C142:E142)/3)*VLOOKUP(H105, PayPeriods, 3, FALSE), (F142/H109)*260), IF(J107=0,0,IF(OR(F142="", F142 = 0), SUM(C142:E142)/3*VLOOKUP(H105, PayPeriods, 3, FALSE), (F142/J107)*VLOOKUP(H105,PayPeriods,3,FALSE)))))))</f>
        <v/>
      </c>
      <c r="H142" s="19"/>
      <c r="I142" s="30"/>
      <c r="K142" s="294"/>
      <c r="L142" s="310"/>
      <c r="M142" s="310"/>
    </row>
    <row r="143" spans="1:13" ht="16.5" thickBot="1" x14ac:dyDescent="0.3">
      <c r="A143" s="1"/>
      <c r="B143" s="263" t="s">
        <v>234</v>
      </c>
      <c r="C143" s="338">
        <f>C140+C141+C142</f>
        <v>0</v>
      </c>
      <c r="D143" s="339">
        <f t="shared" ref="D143:E143" si="3">D140+D141+D142</f>
        <v>0</v>
      </c>
      <c r="E143" s="340">
        <f t="shared" si="3"/>
        <v>0</v>
      </c>
      <c r="F143" s="341"/>
      <c r="G143" s="337" t="str">
        <f>IF(E129 = "", "", IF(AND(E136 = "", E137=""), "", IF(D107 = "Pay Stubs", SUM(G140:G142), "")))</f>
        <v/>
      </c>
      <c r="H143" s="283" t="str">
        <f>IF(E129= "", "", IF(AND(E136="", E137 = ""), "", IF(D107 = "Pay Stubs", IF(YEAR(D109) = YEAR(F109), (F143/H109) *260, IF(J107 = 0, 0, (F143/J107)*VLOOKUP(H105,PayPeriods,3,FALSE))), "")))</f>
        <v/>
      </c>
      <c r="I143" s="30"/>
      <c r="J143" s="322"/>
      <c r="K143" s="294"/>
      <c r="L143" s="310"/>
      <c r="M143" s="310"/>
    </row>
    <row r="144" spans="1:13" ht="7.5" customHeight="1" x14ac:dyDescent="0.25">
      <c r="A144" s="1"/>
      <c r="B144" s="4"/>
      <c r="C144" s="321"/>
      <c r="D144" s="321"/>
      <c r="E144" s="321"/>
      <c r="F144" s="321"/>
      <c r="G144" s="321"/>
      <c r="H144" s="321"/>
      <c r="I144" s="30"/>
      <c r="J144" s="294"/>
      <c r="K144" s="294"/>
      <c r="L144" s="310"/>
      <c r="M144" s="310"/>
    </row>
    <row r="145" spans="1:13" x14ac:dyDescent="0.25">
      <c r="A145" s="1"/>
      <c r="B145" s="31" t="str">
        <f>IF(D107 = "VOE", "", IF(SUM(F140:F142) = 0, "",IF(SUM(F140:F142) = F143, "", "Year to Date Base pay, Overtime and Other income do not add to the Gross Wages, please correct or explain.")))</f>
        <v/>
      </c>
      <c r="C145" s="1"/>
      <c r="D145" s="1"/>
      <c r="E145" s="293"/>
      <c r="F145" s="268"/>
      <c r="G145" s="268"/>
      <c r="H145" s="268"/>
      <c r="I145" s="268"/>
      <c r="J145" s="294"/>
      <c r="K145" s="294"/>
      <c r="L145" s="310"/>
      <c r="M145" s="310"/>
    </row>
    <row r="146" spans="1:13" x14ac:dyDescent="0.25">
      <c r="A146" s="1"/>
      <c r="B146" s="31" t="str">
        <f>IF(D107 = "VOE", "", IF(F143 &lt; E143, "Year to Date Gross Wages must be greater than or equal to the last pay stub", ""))</f>
        <v/>
      </c>
      <c r="C146" s="1"/>
      <c r="D146" s="1"/>
      <c r="E146" s="268"/>
      <c r="F146" s="268"/>
      <c r="G146" s="268"/>
      <c r="H146" s="268"/>
      <c r="I146" s="268"/>
      <c r="J146" s="294"/>
      <c r="K146" s="294"/>
      <c r="L146" s="310"/>
      <c r="M146" s="310"/>
    </row>
    <row r="147" spans="1:13" x14ac:dyDescent="0.25">
      <c r="A147" s="1"/>
      <c r="B147" s="1"/>
      <c r="C147" s="31"/>
      <c r="D147" s="1"/>
      <c r="E147" s="268"/>
      <c r="F147" s="268"/>
      <c r="G147" s="268"/>
      <c r="H147" s="268"/>
      <c r="I147" s="268"/>
      <c r="J147" s="294"/>
      <c r="K147" s="294"/>
      <c r="L147" s="310"/>
      <c r="M147" s="310"/>
    </row>
    <row r="148" spans="1:13" x14ac:dyDescent="0.25">
      <c r="A148" s="1"/>
      <c r="B148" s="32" t="str">
        <f xml:space="preserve"> IF(AND(B149 = "", B150 = ""), "", "If Regular Base Hours and/or Base Pay Rate are not provided on the check stubs, enter the numbers calculated below.")</f>
        <v/>
      </c>
      <c r="C148" s="31"/>
      <c r="D148" s="1"/>
      <c r="E148" s="268"/>
      <c r="F148" s="268"/>
      <c r="G148" s="268"/>
      <c r="H148" s="268"/>
      <c r="I148" s="268"/>
      <c r="J148" s="294"/>
      <c r="K148" s="294"/>
      <c r="L148" s="310"/>
      <c r="M148" s="310"/>
    </row>
    <row r="149" spans="1:13" x14ac:dyDescent="0.25">
      <c r="A149" s="1"/>
      <c r="B149" s="33" t="str">
        <f>IF(D107 = "Pay Stubs", IF(G139 = "Hourly Pay Rate", IF(AND(C149="", D149 = "", E149 = ""), "","Hours Calculator"), ""), "")</f>
        <v/>
      </c>
      <c r="C149" s="34" t="str">
        <f>IF(D107 = "Pay Stubs", IF(G139 = "Hourly Pay Rate", IF(C139 = "", "",C140/C139), ""), "")</f>
        <v/>
      </c>
      <c r="D149" s="34" t="str">
        <f>IF(D107 = "Pay Stubs", IF(G139 = "Hourly Pay Rate", IF(D139 = "", "", D140/D139), ""), "")</f>
        <v/>
      </c>
      <c r="E149" s="34" t="str">
        <f>IF(D107 = "Pay Stubs", IF(G139 = "Hourly Pay Rate", IF(E139 = "", "", E140/E139), ""), "")</f>
        <v/>
      </c>
      <c r="F149" s="268"/>
      <c r="G149" s="35"/>
      <c r="H149" s="1"/>
      <c r="I149" s="268"/>
      <c r="J149" s="294"/>
      <c r="K149" s="294"/>
      <c r="L149" s="310"/>
      <c r="M149" s="310"/>
    </row>
    <row r="150" spans="1:13" x14ac:dyDescent="0.25">
      <c r="A150" s="1"/>
      <c r="B150" s="33" t="str">
        <f>IF(D107 = "Pay Stubs", IF(G139 = "Hourly Pay Rate", IF(AND(C150="", D150 = "", E150 = ""), "","Rate Calculator"), ""), "")</f>
        <v/>
      </c>
      <c r="C150" s="36" t="str">
        <f>IF(D107 = "Pay Stubs", IF(G139="Hourly Pay Rate", IF(OR(C138 = "",C138 = 0), "", C140/C138),""), "")</f>
        <v/>
      </c>
      <c r="D150" s="36" t="str">
        <f>IF(D107="Pay Stubs",IF(G139="Hourly Pay Rate",IF(OR(D138="", D138 = 0),"",D140/D138), ""),"")</f>
        <v/>
      </c>
      <c r="E150" s="36" t="str">
        <f>IF(D107 = "Pay Stubs", IF(G139="Hourly Pay Rate", IF(OR(E138 = "",E138 = 0), "", E140/E138), ""), "")</f>
        <v/>
      </c>
      <c r="F150" s="1"/>
      <c r="G150" s="35"/>
      <c r="H150" s="1"/>
      <c r="I150" s="268"/>
      <c r="J150" s="294"/>
      <c r="K150" s="294"/>
      <c r="L150" s="310"/>
      <c r="M150" s="310"/>
    </row>
    <row r="151" spans="1:13" x14ac:dyDescent="0.25">
      <c r="A151" s="1"/>
      <c r="B151" s="268"/>
      <c r="C151" s="268"/>
      <c r="D151" s="268"/>
      <c r="E151" s="268"/>
      <c r="F151" s="268"/>
      <c r="G151" s="1"/>
      <c r="H151" s="6"/>
      <c r="I151" s="268"/>
      <c r="J151" s="294"/>
      <c r="K151" s="294"/>
      <c r="L151" s="310"/>
      <c r="M151" s="310"/>
    </row>
    <row r="152" spans="1:13" ht="15" customHeight="1" x14ac:dyDescent="0.25">
      <c r="A152" s="1"/>
      <c r="B152" s="1"/>
      <c r="C152" s="1"/>
      <c r="D152" s="1"/>
      <c r="E152" s="1"/>
      <c r="F152" s="1"/>
      <c r="G152" s="1"/>
      <c r="H152" s="1"/>
      <c r="I152" s="1"/>
      <c r="J152" s="294"/>
      <c r="K152" s="294"/>
      <c r="L152" s="310"/>
      <c r="M152" s="310"/>
    </row>
    <row r="153" spans="1:13" ht="14.25" customHeight="1" thickBot="1" x14ac:dyDescent="0.3">
      <c r="A153" s="1"/>
      <c r="B153" s="212" t="s">
        <v>197</v>
      </c>
      <c r="C153" s="213"/>
      <c r="D153" s="212" t="str">
        <f>E5</f>
        <v>Name not entered on Household Summary</v>
      </c>
      <c r="E153" s="213"/>
      <c r="F153" s="213"/>
      <c r="G153" s="213"/>
      <c r="H153" s="214" t="s">
        <v>237</v>
      </c>
      <c r="I153" s="268"/>
      <c r="J153" s="294"/>
      <c r="K153" s="294"/>
      <c r="L153" s="310"/>
      <c r="M153" s="310"/>
    </row>
    <row r="154" spans="1:13" ht="12" customHeight="1" thickTop="1" thickBot="1" x14ac:dyDescent="0.3">
      <c r="A154" s="1"/>
      <c r="B154" s="1"/>
      <c r="C154" s="268"/>
      <c r="D154" s="1"/>
      <c r="E154" s="1"/>
      <c r="F154" s="1"/>
      <c r="G154" s="1"/>
      <c r="H154" s="1"/>
      <c r="I154" s="1"/>
      <c r="J154" s="294"/>
      <c r="K154" s="294"/>
      <c r="L154" s="310"/>
      <c r="M154" s="310"/>
    </row>
    <row r="155" spans="1:13" ht="16.5" thickBot="1" x14ac:dyDescent="0.3">
      <c r="A155" s="1"/>
      <c r="B155" s="5" t="s">
        <v>238</v>
      </c>
      <c r="C155" s="268" t="s">
        <v>200</v>
      </c>
      <c r="D155" s="421"/>
      <c r="E155" s="422"/>
      <c r="F155" s="422"/>
      <c r="G155" s="423"/>
      <c r="H155" s="191" t="str">
        <f>IF(D157="VOE", E167, IF(D157 = "Pay Stubs", E179, ""))</f>
        <v/>
      </c>
      <c r="I155" s="180"/>
      <c r="J155" s="181"/>
      <c r="K155" s="294"/>
      <c r="L155" s="310"/>
      <c r="M155" s="310"/>
    </row>
    <row r="156" spans="1:13" ht="7.5" customHeight="1" thickBot="1" x14ac:dyDescent="0.3">
      <c r="A156" s="1"/>
      <c r="B156" s="5"/>
      <c r="C156" s="268"/>
      <c r="D156" s="295"/>
      <c r="E156" s="80"/>
      <c r="F156" s="80"/>
      <c r="G156" s="72" t="s">
        <v>201</v>
      </c>
      <c r="H156" s="184" t="s">
        <v>202</v>
      </c>
      <c r="I156" s="182"/>
      <c r="J156" s="183"/>
      <c r="K156" s="294"/>
      <c r="L156" s="310"/>
      <c r="M156" s="310"/>
    </row>
    <row r="157" spans="1:13" ht="16.5" thickBot="1" x14ac:dyDescent="0.3">
      <c r="A157" s="1"/>
      <c r="B157" s="5"/>
      <c r="C157" s="88" t="s">
        <v>203</v>
      </c>
      <c r="D157" s="296"/>
      <c r="E157" s="150">
        <f>IF(OR(D157="",D159=""),0,1)</f>
        <v>0</v>
      </c>
      <c r="F157" s="77"/>
      <c r="G157" s="185" t="str">
        <f>IFERROR(IF(OR(H155 = "Monthly", H155="Semi-Monthly"), IF(D157="VOE", H168, IF(D157 = "Pay Stubs", F181, "")), ROUNDUP(H157,0)),"")</f>
        <v/>
      </c>
      <c r="H157" s="186" t="str">
        <f>IFERROR(G159/(VLOOKUP(H155, PayPeriods, 2, FALSE)),"")</f>
        <v/>
      </c>
      <c r="I157" s="187"/>
      <c r="J157" s="188" t="str">
        <f>IFERROR(IF(AND(H155="Bi-Weekly",G157&gt;26),26,IF(AND(H155="Bi-Weekly",G157&lt;=26),G157,IF(AND(H155="Semi-Weekly",G157&gt;24),24,IF(AND(H155="Weekly",G157&gt;52),52,IF(AND(H155="Weekly",G157&lt;=52),G157,G157))))),"")</f>
        <v/>
      </c>
      <c r="K157" s="294"/>
      <c r="L157" s="310"/>
      <c r="M157" s="310"/>
    </row>
    <row r="158" spans="1:13" ht="7.5" customHeight="1" thickBot="1" x14ac:dyDescent="0.3">
      <c r="A158" s="1"/>
      <c r="B158" s="5"/>
      <c r="C158" s="268"/>
      <c r="D158" s="297"/>
      <c r="E158" s="77"/>
      <c r="F158" s="72" t="s">
        <v>204</v>
      </c>
      <c r="G158" s="189" t="s">
        <v>205</v>
      </c>
      <c r="H158" s="190" t="s">
        <v>206</v>
      </c>
      <c r="I158" s="187"/>
      <c r="J158" s="188"/>
      <c r="K158" s="294"/>
      <c r="L158" s="310"/>
      <c r="M158" s="310"/>
    </row>
    <row r="159" spans="1:13" ht="16.5" thickBot="1" x14ac:dyDescent="0.3">
      <c r="A159" s="1"/>
      <c r="B159" s="1"/>
      <c r="C159" s="89" t="s">
        <v>207</v>
      </c>
      <c r="D159" s="298"/>
      <c r="E159" s="256" t="e">
        <f>CONCATENATE("1/1/",YEAR(F159))</f>
        <v>#VALUE!</v>
      </c>
      <c r="F159" s="76" t="str">
        <f>IF(D157 = "VOE", E168, IF(D157 = "Pay Stubs", IF(OR(C187 = "", D187="",E187 = ""), IF(OR(C186 = "",D186="", E186=""), "", E186), E187),""))</f>
        <v/>
      </c>
      <c r="G159" s="191" t="str">
        <f>IFERROR(IF(YEAR(D159) = YEAR(F159), F159-D159+1,F159-E159+1),"")</f>
        <v/>
      </c>
      <c r="H159" s="191" t="str">
        <f>IFERROR(ROUNDUP(G159*(5/7), 0),"")</f>
        <v/>
      </c>
      <c r="I159" s="192"/>
      <c r="J159" s="188"/>
      <c r="K159" s="294"/>
      <c r="L159" s="310"/>
      <c r="M159" s="310"/>
    </row>
    <row r="160" spans="1:13" ht="13.5" customHeight="1" thickBot="1" x14ac:dyDescent="0.3">
      <c r="A160" s="1"/>
      <c r="B160" s="15"/>
      <c r="C160" s="299"/>
      <c r="D160" s="300"/>
      <c r="E160" s="78"/>
      <c r="F160" s="78"/>
      <c r="G160" s="73" t="s">
        <v>208</v>
      </c>
      <c r="H160" s="79" t="str">
        <f>IF(D157 = "VOE", IF(E165&gt;VLOOKUP(H155, PayPeriods, 6, FALSE), VLOOKUP(H155, PayPeriods, 6, FALSE), E165),IF(D157="Pay Stubs", IF((C188+D188+E188)/3 &gt; VLOOKUP(H155, PayPeriods, 6, FALSE), VLOOKUP(H155, PayPeriods, 6, FALSE), (C188+D188+E188)/3), ""))</f>
        <v/>
      </c>
      <c r="I160" s="268"/>
      <c r="K160" s="294"/>
      <c r="L160" s="310"/>
      <c r="M160" s="310"/>
    </row>
    <row r="161" spans="1:13" ht="13.5" customHeight="1" thickTop="1" x14ac:dyDescent="0.25">
      <c r="A161" s="1"/>
      <c r="B161" s="1"/>
      <c r="C161" s="301"/>
      <c r="D161" s="302"/>
      <c r="E161" s="303"/>
      <c r="F161" s="303"/>
      <c r="G161" s="301"/>
      <c r="H161" s="16"/>
      <c r="I161" s="268"/>
      <c r="K161" s="294"/>
      <c r="L161" s="310"/>
      <c r="M161" s="310"/>
    </row>
    <row r="162" spans="1:13" ht="15.75" customHeight="1" thickBot="1" x14ac:dyDescent="0.3">
      <c r="A162" s="1"/>
      <c r="B162" s="215" t="s">
        <v>209</v>
      </c>
      <c r="C162" s="424" t="s">
        <v>210</v>
      </c>
      <c r="D162" s="424"/>
      <c r="E162" s="424"/>
      <c r="F162" s="424"/>
      <c r="G162" s="424"/>
      <c r="H162" s="424"/>
      <c r="I162" s="268"/>
      <c r="K162" s="294"/>
      <c r="L162" s="310"/>
      <c r="M162" s="310"/>
    </row>
    <row r="163" spans="1:13" ht="7.5" customHeight="1" thickTop="1" x14ac:dyDescent="0.25">
      <c r="A163" s="1"/>
      <c r="B163" s="17"/>
      <c r="C163" s="304"/>
      <c r="D163" s="302"/>
      <c r="E163" s="305"/>
      <c r="F163" s="305"/>
      <c r="G163" s="301"/>
      <c r="H163" s="301"/>
      <c r="I163" s="268"/>
      <c r="K163" s="294"/>
      <c r="L163" s="310"/>
      <c r="M163" s="310"/>
    </row>
    <row r="164" spans="1:13" ht="24.75" thickBot="1" x14ac:dyDescent="0.3">
      <c r="A164" s="1"/>
      <c r="B164" s="17"/>
      <c r="C164" s="18"/>
      <c r="D164" s="18"/>
      <c r="E164" s="140" t="s">
        <v>211</v>
      </c>
      <c r="F164" s="39" t="s">
        <v>176</v>
      </c>
      <c r="G164" s="40" t="s">
        <v>212</v>
      </c>
      <c r="H164" s="39" t="s">
        <v>213</v>
      </c>
      <c r="I164" s="306"/>
      <c r="K164" s="294"/>
      <c r="L164" s="310"/>
      <c r="M164" s="310"/>
    </row>
    <row r="165" spans="1:13" ht="16.5" thickBot="1" x14ac:dyDescent="0.3">
      <c r="A165" s="1"/>
      <c r="B165" s="1"/>
      <c r="C165" s="425" t="s">
        <v>180</v>
      </c>
      <c r="D165" s="426"/>
      <c r="E165" s="151"/>
      <c r="F165" s="307"/>
      <c r="G165" s="308"/>
      <c r="H165" s="142"/>
      <c r="I165" s="309"/>
      <c r="K165" s="294"/>
      <c r="L165" s="310"/>
      <c r="M165" s="310"/>
    </row>
    <row r="166" spans="1:13" ht="16.5" thickBot="1" x14ac:dyDescent="0.3">
      <c r="A166" s="1"/>
      <c r="B166" s="398" t="str">
        <f>IF(D157 = "VOE", IF(G166 = "Hourly Pay Rate", IF(E165&gt;VLOOKUP(H155,PayPeriods,6,FALSE),CONCATENATE("    Average hours &gt; ", ROUND(VLOOKUP(H155, PayPeriods, 6, FALSE),2), " (Standard Work Hours in Year / Pay Periods in Year);  ", ROUND(VLOOKUP(H155, PayPeriods, 6, FALSE),2), " hours used."), ""), ""), "")</f>
        <v/>
      </c>
      <c r="C166" s="428" t="s">
        <v>214</v>
      </c>
      <c r="D166" s="429"/>
      <c r="E166" s="193"/>
      <c r="F166" s="138" t="s">
        <v>215</v>
      </c>
      <c r="G166" s="451"/>
      <c r="H166" s="452"/>
      <c r="I166" s="268"/>
      <c r="K166" s="294"/>
      <c r="L166" s="310"/>
      <c r="M166" s="310"/>
    </row>
    <row r="167" spans="1:13" x14ac:dyDescent="0.25">
      <c r="A167" s="1"/>
      <c r="B167" s="398"/>
      <c r="C167" s="425" t="s">
        <v>216</v>
      </c>
      <c r="D167" s="426"/>
      <c r="E167" s="141"/>
      <c r="F167" s="432" t="str">
        <f>IF(AND(E167 &lt;&gt; "Monthly", E167 &lt;&gt; "Semi-Monthly", H168&gt;0), "Payroll Frequency changed, delete value in H168", "")</f>
        <v/>
      </c>
      <c r="G167" s="433"/>
      <c r="H167" s="434"/>
      <c r="I167" s="309"/>
      <c r="K167" s="294"/>
      <c r="L167" s="310"/>
      <c r="M167" s="310"/>
    </row>
    <row r="168" spans="1:13" x14ac:dyDescent="0.25">
      <c r="A168" s="1"/>
      <c r="B168" s="398"/>
      <c r="C168" s="405" t="s">
        <v>204</v>
      </c>
      <c r="D168" s="406"/>
      <c r="E168" s="152"/>
      <c r="F168" s="407" t="str">
        <f>IF(D157 = "VOE", IF(H155 &lt;&gt; "", IF(H155 = "Annual", "1 pay period", IF(OR(E167="Semi-Monthly", E167 = "Monthly"), "Enter # of Pay Periods to Date", IF(E168 = "", "",CONCATENATE(J157," pay periods to date")))), ""), "")</f>
        <v/>
      </c>
      <c r="G168" s="407"/>
      <c r="H168" s="44"/>
      <c r="I168" s="74">
        <f>IF(F168 = "Enter # of Pay Periods to Date", 50, 0)</f>
        <v>0</v>
      </c>
    </row>
    <row r="169" spans="1:13" x14ac:dyDescent="0.25">
      <c r="A169" s="1"/>
      <c r="B169" s="398"/>
      <c r="C169" s="408" t="s">
        <v>217</v>
      </c>
      <c r="D169" s="409"/>
      <c r="E169" s="194"/>
      <c r="F169" s="314" t="str">
        <f>IF(G169 = "", "", IF(G169 = 0, 0, G169/VLOOKUP(H155, PayPeriods, 3, FALSE)))</f>
        <v/>
      </c>
      <c r="G169" s="270" t="str">
        <f>IF(OR(G166="", E167 = "", E168=""), "", IF(D157="VOE",IF(G166="Hourly Pay Rate",H160*E166*VLOOKUP(H155, PayPeriods, 4, FALSE) *(VLOOKUP(H155,PayPeriods,3,FALSE)),E166*VLOOKUP(G166,PayRates,2,FALSE)),""))</f>
        <v/>
      </c>
      <c r="H169" s="42"/>
      <c r="I169" s="280"/>
    </row>
    <row r="170" spans="1:13" x14ac:dyDescent="0.25">
      <c r="A170" s="1"/>
      <c r="B170" s="265"/>
      <c r="C170" s="408" t="s">
        <v>183</v>
      </c>
      <c r="D170" s="409"/>
      <c r="E170" s="195"/>
      <c r="F170" s="293" t="str">
        <f>IF(OR(G166="", E167 = "", E168=""), "", IF(D157="VOE",IF(YEAR(D159) = YEAR(E159), (E170/H159)*VLOOKUP(H155, PayPeriods, 5,FALSE), IF(G157 = 0, 0, E170/G157)), ""))</f>
        <v/>
      </c>
      <c r="G170" s="315" t="str">
        <f>IF(OR(G166="", E167 = "", E168=""), "", IF(D157= "VOE", IF(YEAR(D159) = YEAR(E159), (E170/H159)*VLOOKUP(H155, PayPeriods, 5, FALSE) * VLOOKUP(H155, PayPeriods, 3,FALSE), IF(G157 = 0, 0, (E170/G157)*VLOOKUP(H155, PayPeriods, 3, FALSE))), ""))</f>
        <v/>
      </c>
      <c r="H170" s="19"/>
      <c r="I170" s="280"/>
    </row>
    <row r="171" spans="1:13" ht="15.75" customHeight="1" x14ac:dyDescent="0.25">
      <c r="A171" s="1"/>
      <c r="C171" s="416" t="s">
        <v>218</v>
      </c>
      <c r="D171" s="417"/>
      <c r="E171" s="160"/>
      <c r="F171" s="316"/>
      <c r="G171" s="317"/>
      <c r="H171" s="43"/>
      <c r="I171" s="293"/>
    </row>
    <row r="172" spans="1:13" x14ac:dyDescent="0.25">
      <c r="A172" s="1"/>
      <c r="C172" s="418"/>
      <c r="D172" s="419"/>
      <c r="E172" s="193"/>
      <c r="F172" s="318" t="str">
        <f>IF(OR(G166="", E167 = "", E168=""), "", IF(D157="VOE", IF(YEAR(D159) = YEAR(E159), (E172/H159)*VLOOKUP(H155, PayPeriods, 5,FALSE), IF(G157 = 0, 0, E172/G157)),""))</f>
        <v/>
      </c>
      <c r="G172" s="319" t="str">
        <f>IF(OR(G166="", E167 = "", E168=""), "", IF(D157 = "VOE", IF(YEAR(D159) = YEAR(E159), (E172/H159)*VLOOKUP(H155, PayPeriods, 5, FALSE) * VLOOKUP(H155, PayPeriods, 3,FALSE), IF(G157 = 0, 0, E172/G157)*VLOOKUP(H155, PayPeriods, 3, FALSE)), ""))</f>
        <v/>
      </c>
      <c r="H172" s="42"/>
      <c r="I172" s="293"/>
    </row>
    <row r="173" spans="1:13" x14ac:dyDescent="0.25">
      <c r="A173" s="1"/>
      <c r="C173" s="408" t="s">
        <v>219</v>
      </c>
      <c r="D173" s="409"/>
      <c r="E173" s="320">
        <f>E169+E170+E172</f>
        <v>0</v>
      </c>
      <c r="F173" s="139"/>
      <c r="G173" s="270" t="str">
        <f>IF(OR(G166="", E167 = "", E168=""), "", IF(D157 = "VOE", SUM(G169:G172),""))</f>
        <v/>
      </c>
      <c r="H173" s="20" t="str">
        <f>IF(OR(G166="",E167="",E168=""),"",IF(D157="VOE",IF(YEAR(D159) = YEAR(F159), (E173/H159) *260, IF(G157=0,0,(E173/G157)*VLOOKUP(H155,PayPeriods,3,FALSE))),""))</f>
        <v/>
      </c>
      <c r="I173" s="268"/>
    </row>
    <row r="174" spans="1:13" x14ac:dyDescent="0.25">
      <c r="A174" s="1"/>
      <c r="C174" s="408" t="str">
        <f>IF(E168="","Gross Pay Prior Year",CONCATENATE("Gross Pay ",YEAR(E168)-1))</f>
        <v>Gross Pay Prior Year</v>
      </c>
      <c r="D174" s="409"/>
      <c r="E174" s="194"/>
      <c r="F174" s="321"/>
      <c r="G174" s="321"/>
      <c r="H174" s="22"/>
      <c r="I174" s="268"/>
      <c r="J174" s="294"/>
    </row>
    <row r="175" spans="1:13" ht="16.5" thickBot="1" x14ac:dyDescent="0.3">
      <c r="A175" s="1"/>
      <c r="B175" s="21"/>
      <c r="C175" s="408" t="str">
        <f>IF(E168="","Gross Pay Prior Year",CONCATENATE("Gross Pay ",YEAR(E168)-2))</f>
        <v>Gross Pay Prior Year</v>
      </c>
      <c r="D175" s="409"/>
      <c r="E175" s="325"/>
      <c r="F175" s="321"/>
      <c r="G175" s="321"/>
      <c r="H175" s="22"/>
      <c r="I175" s="268"/>
      <c r="J175" s="294"/>
    </row>
    <row r="176" spans="1:13" ht="7.5" customHeight="1" x14ac:dyDescent="0.25">
      <c r="A176" s="1"/>
      <c r="B176" s="1"/>
      <c r="C176" s="309"/>
      <c r="D176" s="309"/>
      <c r="E176" s="321"/>
      <c r="F176" s="321"/>
      <c r="G176" s="321"/>
      <c r="H176" s="22"/>
      <c r="I176" s="268"/>
      <c r="J176" s="294"/>
    </row>
    <row r="177" spans="1:10" ht="24" customHeight="1" x14ac:dyDescent="0.25">
      <c r="A177" s="1"/>
      <c r="B177" s="1"/>
      <c r="C177" s="445" t="str">
        <f>IF(D157="VOE", IF(SUM(E169:E172)=E173, "", "Base Pay + Overtime + Commissions/Tips do not add to the Gross Pay (Current Year).  Please correct the numbers or explain the difference."), "")</f>
        <v/>
      </c>
      <c r="D177" s="445"/>
      <c r="E177" s="445"/>
      <c r="F177" s="445"/>
      <c r="G177" s="445"/>
      <c r="H177" s="445"/>
      <c r="I177" s="268"/>
      <c r="J177" s="294"/>
    </row>
    <row r="178" spans="1:10" ht="16.5" thickBot="1" x14ac:dyDescent="0.3">
      <c r="A178" s="1"/>
      <c r="C178" s="446"/>
      <c r="D178" s="446"/>
      <c r="G178" s="75" t="s">
        <v>220</v>
      </c>
      <c r="H178" s="76">
        <f>IF(OR(C187 = "", D187="", E187=""), IF(OR(C186 = "", D186 = "", E186 = ""), (E185-C185)/2, (E186-C186)/2), (E187-C187)/2)</f>
        <v>0</v>
      </c>
      <c r="I178" s="268"/>
      <c r="J178" s="294"/>
    </row>
    <row r="179" spans="1:10" ht="15.75" customHeight="1" thickBot="1" x14ac:dyDescent="0.3">
      <c r="A179" s="1"/>
      <c r="B179" s="216" t="s">
        <v>221</v>
      </c>
      <c r="C179" s="447" t="s">
        <v>222</v>
      </c>
      <c r="D179" s="448"/>
      <c r="E179" s="143"/>
      <c r="F179" s="449" t="s">
        <v>223</v>
      </c>
      <c r="G179" s="450"/>
      <c r="H179" s="25" t="str">
        <f>IF(OR(H178="", H178 = 0, H178&gt;31), "", IF(H178 &gt;20, "Monthly", IF(H178&gt;14, "Semi-Monthly", IF(H178&gt;9, "Bi-Weekly", "Weekly"))))</f>
        <v/>
      </c>
      <c r="I179" s="268"/>
      <c r="J179" s="294"/>
    </row>
    <row r="180" spans="1:10" ht="7.5" customHeight="1" thickTop="1" x14ac:dyDescent="0.25">
      <c r="A180" s="1"/>
      <c r="B180" s="23"/>
      <c r="C180" s="24"/>
      <c r="D180" s="24"/>
      <c r="E180" s="24"/>
      <c r="F180" s="266"/>
      <c r="G180" s="267"/>
      <c r="H180" s="25"/>
      <c r="I180" s="268"/>
      <c r="J180" s="294"/>
    </row>
    <row r="181" spans="1:10" x14ac:dyDescent="0.25">
      <c r="A181" s="1"/>
      <c r="B181" s="1"/>
      <c r="C181" s="427" t="str">
        <f>IF(D157="Pay Stubs",IF(H155&lt;&gt;"",IF(OR(H155="Semi-Monthly",H155="Monthly"),"Enter number of Pay Periods to Date", IF(F181&gt;0,"Payroll Frequency changed, delete value in F181", "")),""), "")</f>
        <v/>
      </c>
      <c r="D181" s="427"/>
      <c r="E181" s="427"/>
      <c r="F181" s="45"/>
      <c r="G181" s="154">
        <f>IF(C181 = "Enter number of Pay Periods to Date", 50, 0)</f>
        <v>0</v>
      </c>
      <c r="H181" s="25"/>
      <c r="I181" s="268"/>
      <c r="J181" s="294"/>
    </row>
    <row r="182" spans="1:10" ht="15.75" customHeight="1" x14ac:dyDescent="0.25">
      <c r="A182" s="1"/>
      <c r="B182" s="5"/>
      <c r="C182" s="435" t="str">
        <f xml:space="preserve"> IF(AND(OR(G193="", G193 = 0), OR(H193="", H193=0)), "", IF(H178&gt;31, "Pay stubs do not appear to be consecutive based on dates entered.", IF(OR( E186 &lt; C186, E186 &lt;D186, E187 &lt; C187, E187 &lt;D187), "Pay Stubs may be out of order.  Please check dates.",IF(H179 = "", "", IF(E179 = H179, "", "If Payroll Frequency selected does not equal Recommended please provide an explanation.")))))</f>
        <v/>
      </c>
      <c r="D182" s="435"/>
      <c r="E182" s="435"/>
      <c r="F182" s="435"/>
      <c r="G182" s="435"/>
      <c r="H182" s="435"/>
      <c r="I182" s="268"/>
      <c r="J182" s="294"/>
    </row>
    <row r="183" spans="1:10" ht="7.5" customHeight="1" x14ac:dyDescent="0.25">
      <c r="A183" s="1"/>
      <c r="B183" s="1"/>
      <c r="C183" s="327"/>
      <c r="D183" s="268"/>
      <c r="E183" s="268"/>
      <c r="F183" s="268"/>
      <c r="G183" s="268"/>
      <c r="H183" s="268"/>
      <c r="I183" s="268"/>
      <c r="J183" s="294"/>
    </row>
    <row r="184" spans="1:10" ht="24.75" thickBot="1" x14ac:dyDescent="0.3">
      <c r="A184" s="1"/>
      <c r="B184" s="26"/>
      <c r="C184" s="29" t="s">
        <v>224</v>
      </c>
      <c r="D184" s="29" t="s">
        <v>225</v>
      </c>
      <c r="E184" s="29" t="s">
        <v>226</v>
      </c>
      <c r="F184" s="28" t="s">
        <v>227</v>
      </c>
      <c r="G184" s="29" t="s">
        <v>228</v>
      </c>
      <c r="H184" s="29" t="s">
        <v>213</v>
      </c>
      <c r="I184" s="1"/>
    </row>
    <row r="185" spans="1:10" ht="15.75" customHeight="1" x14ac:dyDescent="0.25">
      <c r="A185" s="1"/>
      <c r="B185" s="263" t="s">
        <v>229</v>
      </c>
      <c r="C185" s="166"/>
      <c r="D185" s="153"/>
      <c r="E185" s="167"/>
      <c r="F185" s="436" t="str">
        <f>IF(D157 = "Pay Stubs", IF(AND(H155 &lt;&gt; "", F159 &lt;&gt; ""), IF(H155 = "Annual", "1 pay check to date", IF(OR(H155="Semi-Monthly", H155 = "Monthly"), "", IF(E179 = "", "",CONCATENATE(G157," pay checks to date")))), ""), "")</f>
        <v/>
      </c>
      <c r="G185" s="439" t="str">
        <f>IF(D157 = "Pay Stubs", IF(G189 = "Hourly Pay Rate", IF((C188+D188+E188)/3&gt;VLOOKUP(H155,PayPeriods,6,FALSE),CONCATENATE("Average hours &gt; ", ROUND(VLOOKUP(H155, PayPeriods, 6, FALSE),2), " (Standard Work Hours in Year / Pay Periods in Year); ", ROUND(VLOOKUP(H155, PayPeriods, 6, FALSE),2), " hours used to calculate base pay."), ""), ""), "")</f>
        <v/>
      </c>
      <c r="H185" s="440"/>
      <c r="I185" s="30"/>
    </row>
    <row r="186" spans="1:10" x14ac:dyDescent="0.25">
      <c r="A186" s="1"/>
      <c r="B186" s="263" t="s">
        <v>230</v>
      </c>
      <c r="C186" s="168"/>
      <c r="D186" s="169"/>
      <c r="E186" s="170"/>
      <c r="F186" s="437"/>
      <c r="G186" s="441"/>
      <c r="H186" s="442"/>
      <c r="I186" s="38"/>
    </row>
    <row r="187" spans="1:10" x14ac:dyDescent="0.25">
      <c r="A187" s="1"/>
      <c r="B187" s="263" t="s">
        <v>231</v>
      </c>
      <c r="C187" s="168"/>
      <c r="D187" s="169"/>
      <c r="E187" s="171"/>
      <c r="F187" s="437"/>
      <c r="G187" s="441"/>
      <c r="H187" s="442"/>
      <c r="I187" s="30"/>
    </row>
    <row r="188" spans="1:10" ht="16.5" thickBot="1" x14ac:dyDescent="0.3">
      <c r="A188" s="1"/>
      <c r="B188" s="328" t="s">
        <v>232</v>
      </c>
      <c r="C188" s="329"/>
      <c r="D188" s="330"/>
      <c r="E188" s="331"/>
      <c r="F188" s="438"/>
      <c r="G188" s="441"/>
      <c r="H188" s="442"/>
      <c r="I188" s="30"/>
    </row>
    <row r="189" spans="1:10" ht="16.5" thickBot="1" x14ac:dyDescent="0.3">
      <c r="A189" s="1"/>
      <c r="B189" s="145" t="s">
        <v>214</v>
      </c>
      <c r="C189" s="274"/>
      <c r="D189" s="332"/>
      <c r="E189" s="333"/>
      <c r="F189" s="146" t="s">
        <v>233</v>
      </c>
      <c r="G189" s="443"/>
      <c r="H189" s="444"/>
      <c r="I189" s="30"/>
    </row>
    <row r="190" spans="1:10" x14ac:dyDescent="0.25">
      <c r="A190" s="1"/>
      <c r="B190" s="334" t="s">
        <v>217</v>
      </c>
      <c r="C190" s="274"/>
      <c r="D190" s="332"/>
      <c r="E190" s="333"/>
      <c r="F190" s="335"/>
      <c r="G190" s="336" t="str">
        <f>IF(OR(E179 = "", G189 = ""), "", IF(AND(E186="", E187 = ""), "", IF(D157 = "Pay Stubs", IF(G189 = "Hourly Pay Rate", H160*E189*(VLOOKUP(H155,PayPeriods,3,FALSE)),E189*VLOOKUP(G189, PayRates, 2, FALSE)), "")))</f>
        <v/>
      </c>
      <c r="H190" s="42"/>
      <c r="I190" s="30"/>
    </row>
    <row r="191" spans="1:10" x14ac:dyDescent="0.25">
      <c r="A191" s="1"/>
      <c r="B191" s="145" t="s">
        <v>183</v>
      </c>
      <c r="C191" s="274"/>
      <c r="D191" s="332"/>
      <c r="E191" s="333"/>
      <c r="F191" s="194"/>
      <c r="G191" s="337" t="str">
        <f>IF(E179="","",IF(AND(E186="",E187=""),"",IF(D157&lt;&gt;"Pay Stubs","", IF(YEAR(D159)=YEAR(E159), IF(OR(F191="", F191 = 0), (SUM(C191:E191)/3)*VLOOKUP(H155, PayPeriods, 3, FALSE), (F191/H159)*260), IF(J157=0,0,IF(OR(F191="", F191 = 0), SUM(C191:E191)/3*VLOOKUP(H155, PayPeriods, 3, FALSE), (F191/J157)*VLOOKUP(H155,PayPeriods,3,FALSE)))))))</f>
        <v/>
      </c>
      <c r="H191" s="19"/>
      <c r="I191" s="30"/>
    </row>
    <row r="192" spans="1:10" x14ac:dyDescent="0.25">
      <c r="A192" s="1"/>
      <c r="B192" s="145" t="s">
        <v>153</v>
      </c>
      <c r="C192" s="274"/>
      <c r="D192" s="332"/>
      <c r="E192" s="333"/>
      <c r="F192" s="194"/>
      <c r="G192" s="319" t="str">
        <f>IF(E179="","",IF(AND(E186="",E187=""),"",IF(D157&lt;&gt;"Pay Stubs","", IF(YEAR(D159)=YEAR(E159), IF(OR(F192="", F192 = 0), (SUM(C192:E192)/3)*VLOOKUP(H155, PayPeriods, 3, FALSE), (F192/H159)*260), IF(J157=0,0,IF(OR(F192="", F192 = 0), SUM(C192:E192)/3*VLOOKUP(H155, PayPeriods, 3, FALSE), (F192/J157)*VLOOKUP(H155,PayPeriods,3,FALSE)))))))</f>
        <v/>
      </c>
      <c r="H192" s="19"/>
      <c r="I192" s="30"/>
    </row>
    <row r="193" spans="1:10" ht="16.5" thickBot="1" x14ac:dyDescent="0.3">
      <c r="A193" s="1"/>
      <c r="B193" s="263" t="s">
        <v>234</v>
      </c>
      <c r="C193" s="338">
        <f>C190+C191+C192</f>
        <v>0</v>
      </c>
      <c r="D193" s="339">
        <f t="shared" ref="D193:E193" si="4">D190+D191+D192</f>
        <v>0</v>
      </c>
      <c r="E193" s="340">
        <f t="shared" si="4"/>
        <v>0</v>
      </c>
      <c r="F193" s="341"/>
      <c r="G193" s="337" t="str">
        <f>IF(E179 = "", "", IF(AND(E186 = "", E187=""), "", IF(D157 = "Pay Stubs", SUM(G190:G192), "")))</f>
        <v/>
      </c>
      <c r="H193" s="283" t="str">
        <f>IF(E179= "", "", IF(AND(E186="", E187 = ""), "", IF(D157 = "Pay Stubs", IF(YEAR(D159) = YEAR(F159), (F193/H159) *260, IF(J157 = 0, 0, (F193/J157)*VLOOKUP(H155,PayPeriods,3,FALSE))), "")))</f>
        <v/>
      </c>
      <c r="I193" s="30"/>
      <c r="J193" s="322"/>
    </row>
    <row r="194" spans="1:10" ht="7.5" customHeight="1" x14ac:dyDescent="0.25">
      <c r="A194" s="1"/>
      <c r="B194" s="4"/>
      <c r="C194" s="321"/>
      <c r="D194" s="321"/>
      <c r="E194" s="321"/>
      <c r="F194" s="321"/>
      <c r="G194" s="321"/>
      <c r="H194" s="321"/>
      <c r="I194" s="30"/>
    </row>
    <row r="195" spans="1:10" x14ac:dyDescent="0.25">
      <c r="A195" s="1"/>
      <c r="B195" s="31" t="str">
        <f>IF(D157 = "VOE", "", IF(SUM(F190:F192) = 0, "",IF(SUM(F190:F192) = F193, "", "Year to Date Base pay, Overtime and Other income do not add to the Gross Wages, please correct or explain.")))</f>
        <v/>
      </c>
      <c r="C195" s="1"/>
      <c r="D195" s="1"/>
      <c r="E195" s="293"/>
      <c r="F195" s="268"/>
      <c r="G195" s="268"/>
      <c r="H195" s="268"/>
      <c r="I195" s="268"/>
    </row>
    <row r="196" spans="1:10" x14ac:dyDescent="0.25">
      <c r="A196" s="1"/>
      <c r="B196" s="31" t="str">
        <f>IF(D157 = "VOE", "", IF(F193 &lt; E193, "Year to Date Gross Wages must be greater than or equal to the last pay stub", ""))</f>
        <v/>
      </c>
      <c r="C196" s="1"/>
      <c r="D196" s="1"/>
      <c r="E196" s="268"/>
      <c r="F196" s="268"/>
      <c r="G196" s="268"/>
      <c r="H196" s="268"/>
      <c r="I196" s="268"/>
    </row>
    <row r="197" spans="1:10" x14ac:dyDescent="0.25">
      <c r="A197" s="1"/>
      <c r="B197" s="1"/>
      <c r="C197" s="31"/>
      <c r="D197" s="1"/>
      <c r="E197" s="268"/>
      <c r="F197" s="268"/>
      <c r="G197" s="268"/>
      <c r="H197" s="268"/>
      <c r="I197" s="268"/>
    </row>
    <row r="198" spans="1:10" x14ac:dyDescent="0.25">
      <c r="A198" s="1"/>
      <c r="B198" s="32" t="str">
        <f xml:space="preserve"> IF(AND(B199 = "", B200 = ""), "", "If Regular Base Hours and/or Base Pay Rate are not provided on the check stubs, enter the numbers calculated below.")</f>
        <v/>
      </c>
      <c r="C198" s="31"/>
      <c r="D198" s="1"/>
      <c r="E198" s="268"/>
      <c r="F198" s="268"/>
      <c r="G198" s="268"/>
      <c r="H198" s="268"/>
      <c r="I198" s="268"/>
    </row>
    <row r="199" spans="1:10" x14ac:dyDescent="0.25">
      <c r="A199" s="1"/>
      <c r="B199" s="33" t="str">
        <f>IF(D157 = "Pay Stubs", IF(G189 = "Hourly Pay Rate", IF(AND(C199="", D199 = "", E199 = ""), "","Hours Calculator"), ""), "")</f>
        <v/>
      </c>
      <c r="C199" s="34" t="str">
        <f>IF(D157 = "Pay Stubs", IF(G189 = "Hourly Pay Rate", IF(C189 = "", "",C190/C189), ""), "")</f>
        <v/>
      </c>
      <c r="D199" s="34" t="str">
        <f>IF(D157 = "Pay Stubs", IF(G189 = "Hourly Pay Rate", IF(D189 = "", "", D190/D189), ""), "")</f>
        <v/>
      </c>
      <c r="E199" s="34" t="str">
        <f>IF(D157 = "Pay Stubs", IF(G189 = "Hourly Pay Rate", IF(E189 = "", "", E190/E189), ""), "")</f>
        <v/>
      </c>
      <c r="F199" s="268"/>
      <c r="G199" s="35"/>
      <c r="H199" s="1"/>
      <c r="I199" s="268"/>
    </row>
    <row r="200" spans="1:10" x14ac:dyDescent="0.25">
      <c r="A200" s="1"/>
      <c r="B200" s="33" t="str">
        <f>IF(D157 = "Pay Stubs", IF(G189 = "Hourly Pay Rate", IF(AND(C200="", D200 = "", E200 = ""), "","Rate Calculator"), ""), "")</f>
        <v/>
      </c>
      <c r="C200" s="36" t="str">
        <f>IF(D157 = "Pay Stubs", IF(G189="Hourly Pay Rate", IF(OR(C188 = "",C188 = 0), "", C190/C188),""), "")</f>
        <v/>
      </c>
      <c r="D200" s="36" t="str">
        <f>IF(D157="Pay Stubs",IF(G189="Hourly Pay Rate",IF(OR(D188="", D188 = 0),"",D190/D188), ""),"")</f>
        <v/>
      </c>
      <c r="E200" s="36" t="str">
        <f>IF(D157 = "Pay Stubs", IF(G189="Hourly Pay Rate", IF(OR(E188 = "",E188 = 0), "", E190/E188), ""), "")</f>
        <v/>
      </c>
      <c r="F200" s="1"/>
      <c r="G200" s="35"/>
      <c r="H200" s="1"/>
      <c r="I200" s="268"/>
    </row>
    <row r="201" spans="1:10" x14ac:dyDescent="0.25">
      <c r="A201" s="1"/>
      <c r="B201" s="268"/>
      <c r="C201" s="268"/>
      <c r="D201" s="268"/>
      <c r="E201" s="268"/>
      <c r="F201" s="268"/>
      <c r="G201" s="1"/>
      <c r="H201" s="6"/>
      <c r="I201" s="268"/>
    </row>
    <row r="202" spans="1:10" ht="15" customHeight="1" x14ac:dyDescent="0.25">
      <c r="A202" s="1"/>
      <c r="B202" s="1"/>
      <c r="C202" s="1"/>
      <c r="D202" s="1"/>
      <c r="E202" s="1"/>
      <c r="F202" s="1"/>
      <c r="G202" s="1"/>
      <c r="H202" s="1"/>
      <c r="I202" s="1"/>
    </row>
    <row r="203" spans="1:10" ht="14.25" customHeight="1" thickBot="1" x14ac:dyDescent="0.3">
      <c r="A203" s="1"/>
      <c r="B203" s="212" t="s">
        <v>197</v>
      </c>
      <c r="C203" s="213"/>
      <c r="D203" s="212" t="str">
        <f>E5</f>
        <v>Name not entered on Household Summary</v>
      </c>
      <c r="E203" s="213"/>
      <c r="F203" s="213"/>
      <c r="G203" s="213"/>
      <c r="H203" s="214" t="s">
        <v>239</v>
      </c>
      <c r="I203" s="268"/>
    </row>
    <row r="204" spans="1:10" ht="12" customHeight="1" thickTop="1" thickBot="1" x14ac:dyDescent="0.3">
      <c r="A204" s="1"/>
      <c r="B204" s="1"/>
      <c r="C204" s="268"/>
      <c r="D204" s="1"/>
      <c r="E204" s="1"/>
      <c r="F204" s="1"/>
      <c r="G204" s="1"/>
      <c r="H204" s="1"/>
      <c r="I204" s="1"/>
    </row>
    <row r="205" spans="1:10" ht="16.5" thickBot="1" x14ac:dyDescent="0.3">
      <c r="A205" s="1"/>
      <c r="B205" s="5" t="s">
        <v>240</v>
      </c>
      <c r="C205" s="268" t="s">
        <v>200</v>
      </c>
      <c r="D205" s="421"/>
      <c r="E205" s="422"/>
      <c r="F205" s="422"/>
      <c r="G205" s="423"/>
      <c r="H205" s="191" t="str">
        <f>IF(D207="VOE", E217, IF(D207 = "Pay Stubs", E229, ""))</f>
        <v/>
      </c>
      <c r="I205" s="180"/>
      <c r="J205" s="181"/>
    </row>
    <row r="206" spans="1:10" ht="7.5" customHeight="1" thickBot="1" x14ac:dyDescent="0.3">
      <c r="A206" s="1"/>
      <c r="B206" s="5"/>
      <c r="C206" s="268"/>
      <c r="D206" s="295"/>
      <c r="E206" s="80"/>
      <c r="F206" s="80"/>
      <c r="G206" s="72" t="s">
        <v>201</v>
      </c>
      <c r="H206" s="184" t="s">
        <v>202</v>
      </c>
      <c r="I206" s="182"/>
      <c r="J206" s="183"/>
    </row>
    <row r="207" spans="1:10" ht="16.5" thickBot="1" x14ac:dyDescent="0.3">
      <c r="A207" s="1"/>
      <c r="B207" s="5"/>
      <c r="C207" s="88" t="s">
        <v>203</v>
      </c>
      <c r="D207" s="296"/>
      <c r="E207" s="150">
        <f>IF(OR(D207="",D209=""),0,1)</f>
        <v>0</v>
      </c>
      <c r="F207" s="77"/>
      <c r="G207" s="185" t="str">
        <f>IFERROR(IF(OR(H205 = "Monthly", H205="Semi-Monthly"), IF(D207="VOE", H218, IF(D207 = "Pay Stubs", F231, "")), ROUNDUP(H207,0)),"")</f>
        <v/>
      </c>
      <c r="H207" s="186" t="str">
        <f>IFERROR(G209/(VLOOKUP(H205, PayPeriods, 2, FALSE)),"")</f>
        <v/>
      </c>
      <c r="I207" s="187"/>
      <c r="J207" s="188" t="str">
        <f>IFERROR(IF(AND(H205="Bi-Weekly",G207&gt;26),26,IF(AND(H205="Bi-Weekly",G207&lt;=26),G207,IF(AND(H205="Semi-Weekly",G207&gt;24),24,IF(AND(H205="Weekly",G207&gt;52),52,IF(AND(H205="Weekly",G207&lt;=52),G207,G207))))),"")</f>
        <v/>
      </c>
    </row>
    <row r="208" spans="1:10" ht="7.5" customHeight="1" thickBot="1" x14ac:dyDescent="0.3">
      <c r="A208" s="1"/>
      <c r="B208" s="5"/>
      <c r="C208" s="268"/>
      <c r="D208" s="297"/>
      <c r="E208" s="77"/>
      <c r="F208" s="72" t="s">
        <v>204</v>
      </c>
      <c r="G208" s="189" t="s">
        <v>205</v>
      </c>
      <c r="H208" s="190" t="s">
        <v>206</v>
      </c>
      <c r="I208" s="187"/>
      <c r="J208" s="188"/>
    </row>
    <row r="209" spans="1:10" ht="16.5" thickBot="1" x14ac:dyDescent="0.3">
      <c r="A209" s="1"/>
      <c r="B209" s="1"/>
      <c r="C209" s="89" t="s">
        <v>207</v>
      </c>
      <c r="D209" s="298"/>
      <c r="E209" s="256" t="e">
        <f>CONCATENATE("1/1/",YEAR(F209))</f>
        <v>#VALUE!</v>
      </c>
      <c r="F209" s="76" t="str">
        <f>IF(D207 = "VOE", E218, IF(D207 = "Pay Stubs", IF(OR(C237 = "", D237="",E237 = ""), IF(OR(C236 = "",D236="", E236=""), "", E236), E237),""))</f>
        <v/>
      </c>
      <c r="G209" s="191" t="str">
        <f>IFERROR(IF(YEAR(D209) = YEAR(F209), F209-D209+1,F209-E209+1),"")</f>
        <v/>
      </c>
      <c r="H209" s="191" t="str">
        <f>IFERROR(ROUNDUP(G209*(5/7), 0),"")</f>
        <v/>
      </c>
      <c r="I209" s="192"/>
      <c r="J209" s="188"/>
    </row>
    <row r="210" spans="1:10" ht="13.5" customHeight="1" thickBot="1" x14ac:dyDescent="0.3">
      <c r="A210" s="1"/>
      <c r="B210" s="15"/>
      <c r="C210" s="299"/>
      <c r="D210" s="300"/>
      <c r="E210" s="78"/>
      <c r="F210" s="78"/>
      <c r="G210" s="73" t="s">
        <v>208</v>
      </c>
      <c r="H210" s="79" t="str">
        <f>IF(D207 = "VOE", IF(E215&gt;VLOOKUP(H205, PayPeriods, 6, FALSE), VLOOKUP(H205, PayPeriods, 6, FALSE), E215),IF(D207="Pay Stubs", IF((C238+D238+E238)/3 &gt; VLOOKUP(H205, PayPeriods, 6, FALSE), VLOOKUP(H205, PayPeriods, 6, FALSE), (C238+D238+E238)/3), ""))</f>
        <v/>
      </c>
      <c r="I210" s="268"/>
    </row>
    <row r="211" spans="1:10" ht="13.5" customHeight="1" thickTop="1" x14ac:dyDescent="0.25">
      <c r="A211" s="1"/>
      <c r="B211" s="1"/>
      <c r="C211" s="301"/>
      <c r="D211" s="302"/>
      <c r="E211" s="303"/>
      <c r="F211" s="303"/>
      <c r="G211" s="301"/>
      <c r="H211" s="16"/>
      <c r="I211" s="268"/>
    </row>
    <row r="212" spans="1:10" ht="15.75" customHeight="1" thickBot="1" x14ac:dyDescent="0.3">
      <c r="A212" s="1"/>
      <c r="B212" s="215" t="s">
        <v>209</v>
      </c>
      <c r="C212" s="424" t="s">
        <v>210</v>
      </c>
      <c r="D212" s="424"/>
      <c r="E212" s="424"/>
      <c r="F212" s="424"/>
      <c r="G212" s="424"/>
      <c r="H212" s="424"/>
      <c r="I212" s="268"/>
    </row>
    <row r="213" spans="1:10" ht="7.5" customHeight="1" thickTop="1" x14ac:dyDescent="0.25">
      <c r="A213" s="1"/>
      <c r="B213" s="17"/>
      <c r="C213" s="304"/>
      <c r="D213" s="302"/>
      <c r="E213" s="305"/>
      <c r="F213" s="305"/>
      <c r="G213" s="301"/>
      <c r="H213" s="301"/>
      <c r="I213" s="268"/>
    </row>
    <row r="214" spans="1:10" ht="24.75" thickBot="1" x14ac:dyDescent="0.3">
      <c r="A214" s="1"/>
      <c r="B214" s="17"/>
      <c r="C214" s="18"/>
      <c r="D214" s="18"/>
      <c r="E214" s="140" t="s">
        <v>211</v>
      </c>
      <c r="F214" s="39" t="s">
        <v>176</v>
      </c>
      <c r="G214" s="40" t="s">
        <v>212</v>
      </c>
      <c r="H214" s="39" t="s">
        <v>213</v>
      </c>
      <c r="I214" s="306"/>
    </row>
    <row r="215" spans="1:10" ht="16.5" thickBot="1" x14ac:dyDescent="0.3">
      <c r="A215" s="1"/>
      <c r="B215" s="1"/>
      <c r="C215" s="425" t="s">
        <v>180</v>
      </c>
      <c r="D215" s="426"/>
      <c r="E215" s="151"/>
      <c r="F215" s="307"/>
      <c r="G215" s="308"/>
      <c r="H215" s="142"/>
      <c r="I215" s="309"/>
    </row>
    <row r="216" spans="1:10" ht="16.5" thickBot="1" x14ac:dyDescent="0.3">
      <c r="A216" s="1"/>
      <c r="B216" s="398" t="str">
        <f>IF(D207 = "VOE", IF(G216 = "Hourly Pay Rate", IF(E215&gt;VLOOKUP(H205,PayPeriods,6,FALSE),CONCATENATE("    Average hours &gt; ", ROUND(VLOOKUP(H205, PayPeriods, 6, FALSE),2), " (Standard Work Hours in Year / Pay Periods in Year);  ", ROUND(VLOOKUP(H205, PayPeriods, 6, FALSE),2), " hours used."), ""), ""), "")</f>
        <v/>
      </c>
      <c r="C216" s="428" t="s">
        <v>214</v>
      </c>
      <c r="D216" s="429"/>
      <c r="E216" s="193"/>
      <c r="F216" s="138" t="s">
        <v>215</v>
      </c>
      <c r="G216" s="430"/>
      <c r="H216" s="431"/>
      <c r="I216" s="268"/>
    </row>
    <row r="217" spans="1:10" x14ac:dyDescent="0.25">
      <c r="A217" s="1"/>
      <c r="B217" s="398"/>
      <c r="C217" s="425" t="s">
        <v>216</v>
      </c>
      <c r="D217" s="426"/>
      <c r="E217" s="141"/>
      <c r="F217" s="432" t="str">
        <f>IF(AND(E217 &lt;&gt; "Monthly", E217 &lt;&gt; "Semi-Monthly", H218&gt;0), "Payroll Frequency changed, delete value in H218", "")</f>
        <v/>
      </c>
      <c r="G217" s="433"/>
      <c r="H217" s="434"/>
      <c r="I217" s="309"/>
    </row>
    <row r="218" spans="1:10" x14ac:dyDescent="0.25">
      <c r="A218" s="1"/>
      <c r="B218" s="398"/>
      <c r="C218" s="405" t="s">
        <v>204</v>
      </c>
      <c r="D218" s="406"/>
      <c r="E218" s="152"/>
      <c r="F218" s="407" t="str">
        <f>IF(D207 = "VOE", IF(H205 &lt;&gt; "", IF(H205 = "Annual", "1 pay period", IF(OR(E217="Semi-Monthly", E217 = "Monthly"), "Enter # of Pay Periods to Date", IF(E218 = "", "",CONCATENATE(J207," pay periods to date")))), ""), "")</f>
        <v/>
      </c>
      <c r="G218" s="407"/>
      <c r="H218" s="44"/>
      <c r="I218" s="74">
        <f>IF(F218 = "Enter # of Pay Periods to Date", 50, 0)</f>
        <v>0</v>
      </c>
    </row>
    <row r="219" spans="1:10" x14ac:dyDescent="0.25">
      <c r="A219" s="1"/>
      <c r="B219" s="398"/>
      <c r="C219" s="408" t="s">
        <v>217</v>
      </c>
      <c r="D219" s="409"/>
      <c r="E219" s="194"/>
      <c r="F219" s="314" t="str">
        <f>IF(G219 = "", "", IF(G219 = 0, 0, G219/VLOOKUP(H205, PayPeriods, 3, FALSE)))</f>
        <v/>
      </c>
      <c r="G219" s="270" t="str">
        <f>IF(OR(G216="", E217 = "", E218=""), "", IF(D207="VOE",IF(G216="Hourly Pay Rate",H210*E216*VLOOKUP(H205, PayPeriods, 4, FALSE) *(VLOOKUP(H205,PayPeriods,3,FALSE)),E216*VLOOKUP(G216,PayRates,2,FALSE)),""))</f>
        <v/>
      </c>
      <c r="H219" s="42"/>
      <c r="I219" s="280"/>
    </row>
    <row r="220" spans="1:10" x14ac:dyDescent="0.25">
      <c r="A220" s="1"/>
      <c r="B220" s="265"/>
      <c r="C220" s="408" t="s">
        <v>183</v>
      </c>
      <c r="D220" s="409"/>
      <c r="E220" s="195"/>
      <c r="F220" s="293" t="str">
        <f>IF(OR(G216="", E217 = "", E218=""), "", IF(D207="VOE",IF(YEAR(D209) = YEAR(E209), (E220/H209)*VLOOKUP(H205, PayPeriods, 5,FALSE), IF(G207 = 0, 0, E220/G207)), ""))</f>
        <v/>
      </c>
      <c r="G220" s="315" t="str">
        <f>IF(OR(G216="", E217 = "", E218=""), "", IF(D207= "VOE", IF(YEAR(D209) = YEAR(E209), (E220/H209)*VLOOKUP(H205, PayPeriods, 5, FALSE) * VLOOKUP(H205, PayPeriods, 3,FALSE), IF(G207 = 0, 0, (E220/G207)*VLOOKUP(H205, PayPeriods, 3, FALSE))), ""))</f>
        <v/>
      </c>
      <c r="H220" s="19"/>
      <c r="I220" s="280"/>
    </row>
    <row r="221" spans="1:10" ht="15.75" customHeight="1" x14ac:dyDescent="0.25">
      <c r="A221" s="1"/>
      <c r="C221" s="416" t="s">
        <v>218</v>
      </c>
      <c r="D221" s="417"/>
      <c r="E221" s="160"/>
      <c r="F221" s="316"/>
      <c r="G221" s="317"/>
      <c r="H221" s="43"/>
      <c r="I221" s="293"/>
    </row>
    <row r="222" spans="1:10" x14ac:dyDescent="0.25">
      <c r="A222" s="1"/>
      <c r="C222" s="418"/>
      <c r="D222" s="419"/>
      <c r="E222" s="193"/>
      <c r="F222" s="318" t="str">
        <f>IF(OR(G216="", E217 = "", E218=""), "", IF(D207="VOE", IF(YEAR(D209) = YEAR(E209), (E222/H209)*VLOOKUP(H205, PayPeriods, 5,FALSE), IF(G207 = 0, 0, E222/G207)),""))</f>
        <v/>
      </c>
      <c r="G222" s="319" t="str">
        <f>IF(OR(G216="", E217 = "", E218=""), "", IF(D207 = "VOE", IF(YEAR(D209) = YEAR(E209), (E222/H209)*VLOOKUP(H205, PayPeriods, 5, FALSE) * VLOOKUP(H205, PayPeriods, 3,FALSE), IF(G207 = 0, 0, E222/G207)*VLOOKUP(H205, PayPeriods, 3, FALSE)), ""))</f>
        <v/>
      </c>
      <c r="H222" s="42"/>
      <c r="I222" s="293"/>
    </row>
    <row r="223" spans="1:10" x14ac:dyDescent="0.25">
      <c r="A223" s="1"/>
      <c r="C223" s="408" t="s">
        <v>219</v>
      </c>
      <c r="D223" s="409"/>
      <c r="E223" s="320">
        <f>E219+E220+E222</f>
        <v>0</v>
      </c>
      <c r="F223" s="139"/>
      <c r="G223" s="270" t="str">
        <f>IF(OR(G216="", E217 = "", E218=""), "", IF(D207 = "VOE", SUM(G219:G222),""))</f>
        <v/>
      </c>
      <c r="H223" s="20" t="str">
        <f>IF(OR(G216="",E217="",E218=""),"",IF(D207="VOE",IF(YEAR(D209) = YEAR(F209), (E223/H209) *260, IF(G207=0,0,(E223/G207)*VLOOKUP(H205,PayPeriods,3,FALSE))),""))</f>
        <v/>
      </c>
      <c r="I223" s="268"/>
    </row>
    <row r="224" spans="1:10" x14ac:dyDescent="0.25">
      <c r="A224" s="1"/>
      <c r="C224" s="408" t="str">
        <f>IF(E218="","Gross Pay Prior Year",CONCATENATE("Gross Pay ",YEAR(E218)-1))</f>
        <v>Gross Pay Prior Year</v>
      </c>
      <c r="D224" s="409"/>
      <c r="E224" s="194"/>
      <c r="F224" s="321"/>
      <c r="G224" s="321"/>
      <c r="H224" s="22"/>
      <c r="I224" s="268"/>
      <c r="J224" s="294"/>
    </row>
    <row r="225" spans="1:10" ht="16.5" thickBot="1" x14ac:dyDescent="0.3">
      <c r="A225" s="1"/>
      <c r="B225" s="21"/>
      <c r="C225" s="408" t="str">
        <f>IF(E218="","Gross Pay Prior Year",CONCATENATE("Gross Pay ",YEAR(E218)-2))</f>
        <v>Gross Pay Prior Year</v>
      </c>
      <c r="D225" s="409"/>
      <c r="E225" s="325"/>
      <c r="F225" s="321"/>
      <c r="G225" s="321"/>
      <c r="H225" s="22"/>
      <c r="I225" s="268"/>
      <c r="J225" s="294"/>
    </row>
    <row r="226" spans="1:10" ht="7.5" customHeight="1" x14ac:dyDescent="0.25">
      <c r="A226" s="1"/>
      <c r="B226" s="1"/>
      <c r="C226" s="309"/>
      <c r="D226" s="309"/>
      <c r="E226" s="321"/>
      <c r="F226" s="321"/>
      <c r="G226" s="321"/>
      <c r="H226" s="22"/>
      <c r="I226" s="268"/>
      <c r="J226" s="294"/>
    </row>
    <row r="227" spans="1:10" ht="24" customHeight="1" x14ac:dyDescent="0.25">
      <c r="A227" s="1"/>
      <c r="B227" s="1"/>
      <c r="C227" s="445" t="str">
        <f>IF(D207="VOE", IF(SUM(E219:E222)=E223, "", "Base Pay + Overtime + Commissions/Tips do not add to the Gross Pay (Current Year).  Please correct the numbers or explain the difference."), "")</f>
        <v/>
      </c>
      <c r="D227" s="445"/>
      <c r="E227" s="445"/>
      <c r="F227" s="445"/>
      <c r="G227" s="445"/>
      <c r="H227" s="445"/>
      <c r="I227" s="268"/>
      <c r="J227" s="294"/>
    </row>
    <row r="228" spans="1:10" ht="16.5" thickBot="1" x14ac:dyDescent="0.3">
      <c r="A228" s="1"/>
      <c r="C228" s="446"/>
      <c r="D228" s="446"/>
      <c r="G228" s="75" t="s">
        <v>220</v>
      </c>
      <c r="H228" s="76">
        <f>IF(OR(C237 = "", D237="", E237=""), IF(OR(C236 = "", D236 = "", E236 = ""), (E235-C235)/2, (E236-C236)/2), (E237-C237)/2)</f>
        <v>0</v>
      </c>
      <c r="I228" s="268"/>
      <c r="J228" s="294"/>
    </row>
    <row r="229" spans="1:10" ht="15.75" customHeight="1" thickBot="1" x14ac:dyDescent="0.3">
      <c r="A229" s="1"/>
      <c r="B229" s="216" t="s">
        <v>221</v>
      </c>
      <c r="C229" s="447" t="s">
        <v>222</v>
      </c>
      <c r="D229" s="448"/>
      <c r="E229" s="143"/>
      <c r="F229" s="449" t="s">
        <v>223</v>
      </c>
      <c r="G229" s="450"/>
      <c r="H229" s="25" t="str">
        <f>IF(OR(H228="", H228 = 0, H228&gt;31), "", IF(H228 &gt;20, "Monthly", IF(H228&gt;14, "Semi-Monthly", IF(H228&gt;9, "Bi-Weekly", "Weekly"))))</f>
        <v/>
      </c>
      <c r="I229" s="268"/>
      <c r="J229" s="294"/>
    </row>
    <row r="230" spans="1:10" ht="7.5" customHeight="1" thickTop="1" x14ac:dyDescent="0.25">
      <c r="A230" s="1"/>
      <c r="B230" s="23"/>
      <c r="C230" s="24"/>
      <c r="D230" s="24"/>
      <c r="E230" s="24"/>
      <c r="F230" s="266"/>
      <c r="G230" s="267"/>
      <c r="H230" s="25"/>
      <c r="I230" s="268"/>
      <c r="J230" s="294"/>
    </row>
    <row r="231" spans="1:10" x14ac:dyDescent="0.25">
      <c r="A231" s="1"/>
      <c r="B231" s="1"/>
      <c r="C231" s="427" t="str">
        <f>IF(D207="Pay Stubs",IF(H205&lt;&gt;"",IF(OR(H205="Semi-Monthly",H205="Monthly"),"Enter number of Pay Periods to Date", IF(F231&gt;0,"Payroll Frequency changed, delete value in F231", "")),""), "")</f>
        <v/>
      </c>
      <c r="D231" s="427"/>
      <c r="E231" s="427"/>
      <c r="F231" s="45"/>
      <c r="G231" s="154">
        <f>IF(C231 = "Enter number of Pay Periods to Date", 50, 0)</f>
        <v>0</v>
      </c>
      <c r="H231" s="25"/>
      <c r="I231" s="268"/>
      <c r="J231" s="294"/>
    </row>
    <row r="232" spans="1:10" ht="15.75" customHeight="1" x14ac:dyDescent="0.25">
      <c r="A232" s="1"/>
      <c r="B232" s="5"/>
      <c r="C232" s="435" t="str">
        <f xml:space="preserve"> IF(AND(OR(G243="", G243 = 0), OR(H243="", H243=0)), "", IF(H228&gt;31, "Pay stubs do not appear to be consecutive based on dates entered.", IF(OR( E236 &lt; C236, E236 &lt;D236, E237 &lt; C237, E237 &lt;D237), "Pay Stubs may be out of order.  Please check dates.",IF(H229 = "", "", IF(E229 = H229, "", "If Payroll Frequency selected does not equal Recommended please provide an explanation.")))))</f>
        <v/>
      </c>
      <c r="D232" s="435"/>
      <c r="E232" s="435"/>
      <c r="F232" s="435"/>
      <c r="G232" s="435"/>
      <c r="H232" s="435"/>
      <c r="I232" s="268"/>
      <c r="J232" s="294"/>
    </row>
    <row r="233" spans="1:10" ht="7.5" customHeight="1" x14ac:dyDescent="0.25">
      <c r="A233" s="1"/>
      <c r="B233" s="1"/>
      <c r="C233" s="327"/>
      <c r="D233" s="268"/>
      <c r="E233" s="268"/>
      <c r="F233" s="268"/>
      <c r="G233" s="268"/>
      <c r="H233" s="268"/>
      <c r="I233" s="268"/>
      <c r="J233" s="294"/>
    </row>
    <row r="234" spans="1:10" ht="24.75" thickBot="1" x14ac:dyDescent="0.3">
      <c r="A234" s="1"/>
      <c r="B234" s="26"/>
      <c r="C234" s="29" t="s">
        <v>224</v>
      </c>
      <c r="D234" s="29" t="s">
        <v>225</v>
      </c>
      <c r="E234" s="29" t="s">
        <v>226</v>
      </c>
      <c r="F234" s="28" t="s">
        <v>227</v>
      </c>
      <c r="G234" s="29" t="s">
        <v>228</v>
      </c>
      <c r="H234" s="29" t="s">
        <v>213</v>
      </c>
      <c r="I234" s="1"/>
    </row>
    <row r="235" spans="1:10" ht="15.75" customHeight="1" x14ac:dyDescent="0.25">
      <c r="A235" s="1"/>
      <c r="B235" s="263" t="s">
        <v>229</v>
      </c>
      <c r="C235" s="166"/>
      <c r="D235" s="153"/>
      <c r="E235" s="167"/>
      <c r="F235" s="436" t="str">
        <f>IF(D207 = "Pay Stubs", IF(AND(H205 &lt;&gt; "", F209 &lt;&gt; ""), IF(H205 = "Annual", "1 pay check to date", IF(OR(H205="Semi-Monthly", H205 = "Monthly"), "", IF(E229 = "", "",CONCATENATE(G207," pay checks to date")))), ""), "")</f>
        <v/>
      </c>
      <c r="G235" s="439" t="str">
        <f>IF(D207 = "Pay Stubs", IF(G239 = "Hourly Pay Rate", IF((C238+D238+E238)/3&gt;VLOOKUP(H205,PayPeriods,6,FALSE),CONCATENATE("Average hours &gt; ", ROUND(VLOOKUP(H205, PayPeriods, 6, FALSE),2), " (Standard Work Hours in Year / Pay Periods in Year); ", ROUND(VLOOKUP(H205, PayPeriods, 6, FALSE),2), " hours used to calculate base pay."), ""), ""), "")</f>
        <v/>
      </c>
      <c r="H235" s="440"/>
      <c r="I235" s="30"/>
    </row>
    <row r="236" spans="1:10" x14ac:dyDescent="0.25">
      <c r="A236" s="1"/>
      <c r="B236" s="263" t="s">
        <v>230</v>
      </c>
      <c r="C236" s="168"/>
      <c r="D236" s="169"/>
      <c r="E236" s="170"/>
      <c r="F236" s="437"/>
      <c r="G236" s="441"/>
      <c r="H236" s="442"/>
      <c r="I236" s="38"/>
    </row>
    <row r="237" spans="1:10" x14ac:dyDescent="0.25">
      <c r="A237" s="1"/>
      <c r="B237" s="263" t="s">
        <v>231</v>
      </c>
      <c r="C237" s="168"/>
      <c r="D237" s="169"/>
      <c r="E237" s="171"/>
      <c r="F237" s="437"/>
      <c r="G237" s="441"/>
      <c r="H237" s="442"/>
      <c r="I237" s="30"/>
    </row>
    <row r="238" spans="1:10" ht="16.5" thickBot="1" x14ac:dyDescent="0.3">
      <c r="A238" s="1"/>
      <c r="B238" s="328" t="s">
        <v>232</v>
      </c>
      <c r="C238" s="329"/>
      <c r="D238" s="330"/>
      <c r="E238" s="331"/>
      <c r="F238" s="438"/>
      <c r="G238" s="441"/>
      <c r="H238" s="442"/>
      <c r="I238" s="30"/>
    </row>
    <row r="239" spans="1:10" ht="16.5" thickBot="1" x14ac:dyDescent="0.3">
      <c r="A239" s="1"/>
      <c r="B239" s="145" t="s">
        <v>214</v>
      </c>
      <c r="C239" s="274"/>
      <c r="D239" s="332"/>
      <c r="E239" s="333"/>
      <c r="F239" s="146" t="s">
        <v>233</v>
      </c>
      <c r="G239" s="443"/>
      <c r="H239" s="444"/>
      <c r="I239" s="30"/>
    </row>
    <row r="240" spans="1:10" x14ac:dyDescent="0.25">
      <c r="A240" s="1"/>
      <c r="B240" s="334" t="s">
        <v>217</v>
      </c>
      <c r="C240" s="274"/>
      <c r="D240" s="332"/>
      <c r="E240" s="333"/>
      <c r="F240" s="335"/>
      <c r="G240" s="336" t="str">
        <f>IF(OR(E229 = "", G239 = ""), "", IF(AND(E236="", E237 = ""), "", IF(D207 = "Pay Stubs", IF(G239 = "Hourly Pay Rate", H210*E239*(VLOOKUP(H205,PayPeriods,3,FALSE)),E239*VLOOKUP(G239, PayRates, 2, FALSE)), "")))</f>
        <v/>
      </c>
      <c r="H240" s="42"/>
      <c r="I240" s="30"/>
    </row>
    <row r="241" spans="1:10" x14ac:dyDescent="0.25">
      <c r="A241" s="1"/>
      <c r="B241" s="145" t="s">
        <v>183</v>
      </c>
      <c r="C241" s="274"/>
      <c r="D241" s="332"/>
      <c r="E241" s="333"/>
      <c r="F241" s="194"/>
      <c r="G241" s="337" t="str">
        <f>IF(E229="","",IF(AND(E236="",E237=""),"",IF(D207&lt;&gt;"Pay Stubs","", IF(YEAR(D209)=YEAR(E209), IF(OR(F241="", F241 = 0), (SUM(C241:E241)/3)*VLOOKUP(H205, PayPeriods, 3, FALSE), (F241/H209)*260), IF(J207=0,0,IF(OR(F241="", F241 = 0), SUM(C241:E241)/3*VLOOKUP(H205, PayPeriods, 3, FALSE), (F241/J207)*VLOOKUP(H205,PayPeriods,3,FALSE)))))))</f>
        <v/>
      </c>
      <c r="H241" s="19"/>
      <c r="I241" s="30"/>
    </row>
    <row r="242" spans="1:10" x14ac:dyDescent="0.25">
      <c r="A242" s="1"/>
      <c r="B242" s="145" t="s">
        <v>153</v>
      </c>
      <c r="C242" s="274"/>
      <c r="D242" s="332"/>
      <c r="E242" s="333"/>
      <c r="F242" s="194"/>
      <c r="G242" s="319" t="str">
        <f>IF(E229="","",IF(AND(E236="",E237=""),"",IF(D207&lt;&gt;"Pay Stubs","", IF(YEAR(D209)=YEAR(E209), IF(OR(F242="", F242 = 0), (SUM(C242:E242)/3)*VLOOKUP(H205, PayPeriods, 3, FALSE), (F242/H209)*260), IF(J207=0,0,IF(OR(F242="", F242 = 0), SUM(C242:E242)/3*VLOOKUP(H205, PayPeriods, 3, FALSE), (F242/J207)*VLOOKUP(H205,PayPeriods,3,FALSE)))))))</f>
        <v/>
      </c>
      <c r="H242" s="19"/>
      <c r="I242" s="30"/>
    </row>
    <row r="243" spans="1:10" ht="16.5" thickBot="1" x14ac:dyDescent="0.3">
      <c r="A243" s="1"/>
      <c r="B243" s="263" t="s">
        <v>234</v>
      </c>
      <c r="C243" s="338">
        <f>C240+C241+C242</f>
        <v>0</v>
      </c>
      <c r="D243" s="339">
        <f t="shared" ref="D243:E243" si="5">D240+D241+D242</f>
        <v>0</v>
      </c>
      <c r="E243" s="340">
        <f t="shared" si="5"/>
        <v>0</v>
      </c>
      <c r="F243" s="341"/>
      <c r="G243" s="337" t="str">
        <f>IF(E229 = "", "", IF(AND(E236 = "", E237=""), "", IF(D207 = "Pay Stubs", SUM(G240:G242), "")))</f>
        <v/>
      </c>
      <c r="H243" s="283" t="str">
        <f>IF(E229= "", "", IF(AND(E236="", E237 = ""), "", IF(D207 = "Pay Stubs", IF(YEAR(D209) = YEAR(F209), (F243/H209) *260, IF(J207 = 0, 0, (F243/J207)*VLOOKUP(H205,PayPeriods,3,FALSE))), "")))</f>
        <v/>
      </c>
      <c r="I243" s="30"/>
      <c r="J243" s="322"/>
    </row>
    <row r="244" spans="1:10" ht="7.5" customHeight="1" x14ac:dyDescent="0.25">
      <c r="A244" s="1"/>
      <c r="B244" s="4"/>
      <c r="C244" s="321"/>
      <c r="D244" s="321"/>
      <c r="E244" s="321"/>
      <c r="F244" s="321"/>
      <c r="G244" s="321"/>
      <c r="H244" s="321"/>
      <c r="I244" s="30"/>
    </row>
    <row r="245" spans="1:10" x14ac:dyDescent="0.25">
      <c r="A245" s="1"/>
      <c r="B245" s="31" t="str">
        <f>IF(D207 = "VOE", "", IF(SUM(F240:F242) = 0, "",IF(SUM(F240:F242) = F243, "", "Year to Date Base pay, Overtime and Other income do not add to the Gross Wages, please correct or explain.")))</f>
        <v/>
      </c>
      <c r="C245" s="1"/>
      <c r="D245" s="1"/>
      <c r="E245" s="293"/>
      <c r="F245" s="268"/>
      <c r="G245" s="268"/>
      <c r="H245" s="268"/>
      <c r="I245" s="268"/>
    </row>
    <row r="246" spans="1:10" x14ac:dyDescent="0.25">
      <c r="A246" s="1"/>
      <c r="B246" s="31" t="str">
        <f>IF(D207 = "VOE", "", IF(F243 &lt; E243, "Year to Date Gross Wages must be greater than or equal to the last pay stub", ""))</f>
        <v/>
      </c>
      <c r="C246" s="1"/>
      <c r="D246" s="1"/>
      <c r="E246" s="268"/>
      <c r="F246" s="268"/>
      <c r="G246" s="268"/>
      <c r="H246" s="268"/>
      <c r="I246" s="268"/>
    </row>
    <row r="247" spans="1:10" x14ac:dyDescent="0.25">
      <c r="A247" s="1"/>
      <c r="B247" s="1"/>
      <c r="C247" s="31"/>
      <c r="D247" s="1"/>
      <c r="E247" s="268"/>
      <c r="F247" s="268"/>
      <c r="G247" s="268"/>
      <c r="H247" s="268"/>
      <c r="I247" s="268"/>
    </row>
    <row r="248" spans="1:10" x14ac:dyDescent="0.25">
      <c r="A248" s="1"/>
      <c r="B248" s="32" t="str">
        <f xml:space="preserve"> IF(AND(B249 = "", B250 = ""), "", "If Regular Base Hours and/or Base Pay Rate are not provided on the check stubs, enter the numbers calculated below.")</f>
        <v/>
      </c>
      <c r="C248" s="31"/>
      <c r="D248" s="1"/>
      <c r="E248" s="268"/>
      <c r="F248" s="268"/>
      <c r="G248" s="268"/>
      <c r="H248" s="268"/>
      <c r="I248" s="268"/>
    </row>
    <row r="249" spans="1:10" x14ac:dyDescent="0.25">
      <c r="A249" s="1"/>
      <c r="B249" s="33" t="str">
        <f>IF(D207 = "Pay Stubs", IF(G239 = "Hourly Pay Rate", IF(AND(C249="", D249 = "", E249 = ""), "","Hours Calculator"), ""), "")</f>
        <v/>
      </c>
      <c r="C249" s="34" t="str">
        <f>IF(D207 = "Pay Stubs", IF(G239 = "Hourly Pay Rate", IF(C239 = "", "",C240/C239), ""), "")</f>
        <v/>
      </c>
      <c r="D249" s="34" t="str">
        <f>IF(D207 = "Pay Stubs", IF(G239 = "Hourly Pay Rate", IF(D239 = "", "", D240/D239), ""), "")</f>
        <v/>
      </c>
      <c r="E249" s="34" t="str">
        <f>IF(D207 = "Pay Stubs", IF(G239 = "Hourly Pay Rate", IF(E239 = "", "", E240/E239), ""), "")</f>
        <v/>
      </c>
      <c r="F249" s="268"/>
      <c r="G249" s="35"/>
      <c r="H249" s="1"/>
      <c r="I249" s="268"/>
    </row>
    <row r="250" spans="1:10" x14ac:dyDescent="0.25">
      <c r="A250" s="1"/>
      <c r="B250" s="33" t="str">
        <f>IF(D207 = "Pay Stubs", IF(G239 = "Hourly Pay Rate", IF(AND(C250="", D250 = "", E250 = ""), "","Rate Calculator"), ""), "")</f>
        <v/>
      </c>
      <c r="C250" s="36" t="str">
        <f>IF(D207 = "Pay Stubs", IF(G239="Hourly Pay Rate", IF(OR(C238 = "",C238 = 0), "", C240/C238),""), "")</f>
        <v/>
      </c>
      <c r="D250" s="36" t="str">
        <f>IF(D207="Pay Stubs",IF(G239="Hourly Pay Rate",IF(OR(D238="", D238 = 0),"",D240/D238), ""),"")</f>
        <v/>
      </c>
      <c r="E250" s="36" t="str">
        <f>IF(D207 = "Pay Stubs", IF(G239="Hourly Pay Rate", IF(OR(E238 = "",E238 = 0), "", E240/E238), ""), "")</f>
        <v/>
      </c>
      <c r="F250" s="1"/>
      <c r="G250" s="35"/>
      <c r="H250" s="1"/>
      <c r="I250" s="268"/>
    </row>
    <row r="251" spans="1:10" x14ac:dyDescent="0.25">
      <c r="A251" s="1"/>
      <c r="B251" s="268"/>
      <c r="C251" s="268"/>
      <c r="D251" s="268"/>
      <c r="E251" s="268"/>
      <c r="F251" s="268"/>
      <c r="G251" s="1"/>
      <c r="H251" s="6"/>
      <c r="I251" s="268"/>
    </row>
  </sheetData>
  <sheetProtection algorithmName="SHA-512" hashValue="W3F9VURPCj27KQSrxvUf0in0dqpL1ok0EXs/zr7HQ70ksdgIEXPVL7BljfbSXPN0GchzZZ0DVfejJJnMW8u/QA==" saltValue="No8V+QT3cFBnAEZxAcobiQ==" spinCount="100000" sheet="1" selectLockedCells="1"/>
  <mergeCells count="138">
    <mergeCell ref="B1:I2"/>
    <mergeCell ref="E5:H5"/>
    <mergeCell ref="B8:D8"/>
    <mergeCell ref="G8:H11"/>
    <mergeCell ref="B9:D9"/>
    <mergeCell ref="B10:D10"/>
    <mergeCell ref="B11:D11"/>
    <mergeCell ref="B12:D12"/>
    <mergeCell ref="B13:D13"/>
    <mergeCell ref="B14:D14"/>
    <mergeCell ref="B15:D15"/>
    <mergeCell ref="C19:D19"/>
    <mergeCell ref="C20:D20"/>
    <mergeCell ref="C21:D21"/>
    <mergeCell ref="C22:D22"/>
    <mergeCell ref="C23:D23"/>
    <mergeCell ref="C24:D24"/>
    <mergeCell ref="C25:D25"/>
    <mergeCell ref="B32:B34"/>
    <mergeCell ref="C32:D32"/>
    <mergeCell ref="C33:D33"/>
    <mergeCell ref="C34:D34"/>
    <mergeCell ref="B35:B38"/>
    <mergeCell ref="C35:D35"/>
    <mergeCell ref="C36:D36"/>
    <mergeCell ref="C37:D37"/>
    <mergeCell ref="C38:D38"/>
    <mergeCell ref="C40:D40"/>
    <mergeCell ref="F50:G50"/>
    <mergeCell ref="D55:G55"/>
    <mergeCell ref="C43:D43"/>
    <mergeCell ref="C44:D44"/>
    <mergeCell ref="C46:D46"/>
    <mergeCell ref="C47:D47"/>
    <mergeCell ref="C49:D49"/>
    <mergeCell ref="C26:D26"/>
    <mergeCell ref="C29:D29"/>
    <mergeCell ref="F29:G29"/>
    <mergeCell ref="C62:H62"/>
    <mergeCell ref="C65:D65"/>
    <mergeCell ref="B66:B69"/>
    <mergeCell ref="C66:D66"/>
    <mergeCell ref="G66:H66"/>
    <mergeCell ref="C67:D67"/>
    <mergeCell ref="F67:H67"/>
    <mergeCell ref="C68:D68"/>
    <mergeCell ref="F68:G68"/>
    <mergeCell ref="C69:D69"/>
    <mergeCell ref="C70:D70"/>
    <mergeCell ref="C71:D72"/>
    <mergeCell ref="C73:D73"/>
    <mergeCell ref="C74:D74"/>
    <mergeCell ref="C75:D75"/>
    <mergeCell ref="C77:H77"/>
    <mergeCell ref="C78:D78"/>
    <mergeCell ref="C79:D79"/>
    <mergeCell ref="F79:G79"/>
    <mergeCell ref="C81:E81"/>
    <mergeCell ref="C82:H82"/>
    <mergeCell ref="F85:F88"/>
    <mergeCell ref="G85:H88"/>
    <mergeCell ref="G89:H89"/>
    <mergeCell ref="D105:G105"/>
    <mergeCell ref="C112:H112"/>
    <mergeCell ref="C115:D115"/>
    <mergeCell ref="B116:B119"/>
    <mergeCell ref="C116:D116"/>
    <mergeCell ref="G116:H116"/>
    <mergeCell ref="C117:D117"/>
    <mergeCell ref="F117:H117"/>
    <mergeCell ref="C118:D118"/>
    <mergeCell ref="F118:G118"/>
    <mergeCell ref="C119:D119"/>
    <mergeCell ref="C120:D120"/>
    <mergeCell ref="C121:D122"/>
    <mergeCell ref="C123:D123"/>
    <mergeCell ref="C124:D124"/>
    <mergeCell ref="C125:D125"/>
    <mergeCell ref="C127:H127"/>
    <mergeCell ref="C128:D128"/>
    <mergeCell ref="C129:D129"/>
    <mergeCell ref="F129:G129"/>
    <mergeCell ref="C132:H132"/>
    <mergeCell ref="F135:F138"/>
    <mergeCell ref="G135:H138"/>
    <mergeCell ref="G139:H139"/>
    <mergeCell ref="D155:G155"/>
    <mergeCell ref="C162:H162"/>
    <mergeCell ref="C165:D165"/>
    <mergeCell ref="B166:B169"/>
    <mergeCell ref="C166:D166"/>
    <mergeCell ref="G166:H166"/>
    <mergeCell ref="C167:D167"/>
    <mergeCell ref="F167:H167"/>
    <mergeCell ref="C168:D168"/>
    <mergeCell ref="F168:G168"/>
    <mergeCell ref="C169:D169"/>
    <mergeCell ref="B216:B219"/>
    <mergeCell ref="C216:D216"/>
    <mergeCell ref="G216:H216"/>
    <mergeCell ref="C217:D217"/>
    <mergeCell ref="F217:H217"/>
    <mergeCell ref="C218:D218"/>
    <mergeCell ref="F218:G218"/>
    <mergeCell ref="C219:D219"/>
    <mergeCell ref="C170:D170"/>
    <mergeCell ref="C171:D172"/>
    <mergeCell ref="C173:D173"/>
    <mergeCell ref="C174:D174"/>
    <mergeCell ref="C175:D175"/>
    <mergeCell ref="C177:H177"/>
    <mergeCell ref="C178:D178"/>
    <mergeCell ref="C179:D179"/>
    <mergeCell ref="F179:G179"/>
    <mergeCell ref="C221:D222"/>
    <mergeCell ref="C223:D223"/>
    <mergeCell ref="C224:D224"/>
    <mergeCell ref="C225:D225"/>
    <mergeCell ref="C227:H227"/>
    <mergeCell ref="C215:D215"/>
    <mergeCell ref="C27:D27"/>
    <mergeCell ref="G239:H239"/>
    <mergeCell ref="C228:D228"/>
    <mergeCell ref="C229:D229"/>
    <mergeCell ref="F229:G229"/>
    <mergeCell ref="C231:E231"/>
    <mergeCell ref="C232:H232"/>
    <mergeCell ref="F235:F238"/>
    <mergeCell ref="G235:H238"/>
    <mergeCell ref="C220:D220"/>
    <mergeCell ref="C181:E181"/>
    <mergeCell ref="C182:H182"/>
    <mergeCell ref="F185:F188"/>
    <mergeCell ref="G185:H188"/>
    <mergeCell ref="G189:H189"/>
    <mergeCell ref="D205:G205"/>
    <mergeCell ref="C212:H212"/>
    <mergeCell ref="C131:E131"/>
  </mergeCells>
  <conditionalFormatting sqref="C81:E81">
    <cfRule type="expression" dxfId="55" priority="24" stopIfTrue="1">
      <formula>IF(OR(E79="Monthly",E79="Semi-monthly"),"TRUE","FALSE")</formula>
    </cfRule>
    <cfRule type="cellIs" dxfId="54" priority="26" stopIfTrue="1" operator="equal">
      <formula>"Payroll Frequency changed, delete value in F129"</formula>
    </cfRule>
  </conditionalFormatting>
  <conditionalFormatting sqref="C131:E131">
    <cfRule type="expression" dxfId="53" priority="19" stopIfTrue="1">
      <formula>IF(OR(E129="Monthly",E129="Semi-monthly"),"TRUE","FALSE")</formula>
    </cfRule>
    <cfRule type="cellIs" dxfId="52" priority="21" stopIfTrue="1" operator="equal">
      <formula>"Payroll Frequency changed, delete value in F129"</formula>
    </cfRule>
  </conditionalFormatting>
  <conditionalFormatting sqref="C181:E181">
    <cfRule type="expression" dxfId="51" priority="15" stopIfTrue="1">
      <formula>IF(OR(E179="Monthly",E179="Semi-monthly"),"TRUE","FALSE")</formula>
    </cfRule>
    <cfRule type="cellIs" dxfId="50" priority="17" stopIfTrue="1" operator="equal">
      <formula>"Payroll Frequency changed, delete value in F129"</formula>
    </cfRule>
  </conditionalFormatting>
  <conditionalFormatting sqref="C231:E231">
    <cfRule type="expression" dxfId="49" priority="11" stopIfTrue="1">
      <formula>IF(OR(E229="Monthly",E229="Semi-monthly"),"TRUE","FALSE")</formula>
    </cfRule>
    <cfRule type="cellIs" dxfId="48" priority="13" stopIfTrue="1" operator="equal">
      <formula>"Payroll Frequency changed, delete value in F129"</formula>
    </cfRule>
  </conditionalFormatting>
  <conditionalFormatting sqref="F81">
    <cfRule type="expression" dxfId="47" priority="23" stopIfTrue="1">
      <formula>IF(D57="Pay Stubs",IF(OR(E79="Semi-monthly",E79="Monthly"),1,0),0)</formula>
    </cfRule>
    <cfRule type="cellIs" dxfId="46" priority="25" stopIfTrue="1" operator="greaterThan">
      <formula>$G$131</formula>
    </cfRule>
  </conditionalFormatting>
  <conditionalFormatting sqref="F131">
    <cfRule type="expression" dxfId="45" priority="18" stopIfTrue="1">
      <formula>IF(D107="Pay Stubs",IF(OR(E129="Semi-monthly",E129="Monthly"),1,0),0)</formula>
    </cfRule>
    <cfRule type="cellIs" dxfId="44" priority="20" stopIfTrue="1" operator="greaterThan">
      <formula>$G$131</formula>
    </cfRule>
  </conditionalFormatting>
  <conditionalFormatting sqref="F181">
    <cfRule type="expression" dxfId="43" priority="14" stopIfTrue="1">
      <formula>IF(D157="Pay Stubs",IF(OR(E179="Semi-monthly",E179="Monthly"),1,0),0)</formula>
    </cfRule>
    <cfRule type="cellIs" dxfId="42" priority="16" stopIfTrue="1" operator="greaterThan">
      <formula>$G$131</formula>
    </cfRule>
  </conditionalFormatting>
  <conditionalFormatting sqref="F231">
    <cfRule type="expression" dxfId="41" priority="10" stopIfTrue="1">
      <formula>IF(D207="Pay Stubs",IF(OR(E229="Semi-monthly",E229="Monthly"),1,0),0)</formula>
    </cfRule>
    <cfRule type="cellIs" dxfId="40" priority="12" stopIfTrue="1" operator="greaterThan">
      <formula>$G$131</formula>
    </cfRule>
  </conditionalFormatting>
  <conditionalFormatting sqref="H68">
    <cfRule type="expression" dxfId="39" priority="22">
      <formula>IF(OR(E67="Semi-Monthly",E67="Monthly"),1,0)</formula>
    </cfRule>
    <cfRule type="cellIs" dxfId="38" priority="27" stopIfTrue="1" operator="greaterThan">
      <formula>I68</formula>
    </cfRule>
    <cfRule type="cellIs" dxfId="37" priority="28" stopIfTrue="1" operator="lessThan">
      <formula>I68</formula>
    </cfRule>
  </conditionalFormatting>
  <conditionalFormatting sqref="H118">
    <cfRule type="expression" dxfId="36" priority="7">
      <formula>IF(OR(E117="Semi-Monthly",E117="Monthly"),1,0)</formula>
    </cfRule>
    <cfRule type="cellIs" dxfId="35" priority="8" stopIfTrue="1" operator="greaterThan">
      <formula>I118</formula>
    </cfRule>
    <cfRule type="cellIs" dxfId="34" priority="9" stopIfTrue="1" operator="lessThan">
      <formula>I118</formula>
    </cfRule>
  </conditionalFormatting>
  <conditionalFormatting sqref="H168">
    <cfRule type="expression" dxfId="33" priority="4">
      <formula>IF(OR(E167="Semi-Monthly",E167="Monthly"),1,0)</formula>
    </cfRule>
    <cfRule type="cellIs" dxfId="32" priority="5" stopIfTrue="1" operator="greaterThan">
      <formula>I168</formula>
    </cfRule>
    <cfRule type="cellIs" dxfId="31" priority="6" stopIfTrue="1" operator="lessThan">
      <formula>I168</formula>
    </cfRule>
  </conditionalFormatting>
  <conditionalFormatting sqref="H218">
    <cfRule type="expression" dxfId="30" priority="1">
      <formula>IF(OR(E217="Semi-Monthly",E217="Monthly"),1,0)</formula>
    </cfRule>
    <cfRule type="cellIs" dxfId="29" priority="2" stopIfTrue="1" operator="greaterThan">
      <formula>I218</formula>
    </cfRule>
    <cfRule type="cellIs" dxfId="28" priority="3" stopIfTrue="1" operator="lessThan">
      <formula>I218</formula>
    </cfRule>
  </conditionalFormatting>
  <dataValidations count="22">
    <dataValidation allowBlank="1" showInputMessage="1" showErrorMessage="1" prompt="Earnings for the remainder of the year will be based on the monthly average of the adjusted income from the two most recent years.  If less than two prior years self employment history, the current year will be included in the average." sqref="H42" xr:uid="{00000000-0002-0000-0A00-000000000000}"/>
    <dataValidation allowBlank="1" showInputMessage="1" showErrorMessage="1" prompt="Include vacation, holiday and sick time in regular/base hours.  " sqref="B88 B138 B188 B238" xr:uid="{00000000-0002-0000-0A00-000001000000}"/>
    <dataValidation allowBlank="1" showInputMessage="1" showErrorMessage="1" prompt="Include vacation, holiday and sick pay in Base Pay." sqref="B90 B140 B190 B240" xr:uid="{00000000-0002-0000-0A00-000002000000}"/>
    <dataValidation allowBlank="1" showInputMessage="1" showErrorMessage="1" prompt="It is important to determine the pay schedule to accurately calculate pay periods to date." sqref="C81:E81 C181:E181 F68:G68 F118:G118 C131:E131 F168:G168 C231:E231 F218:G218" xr:uid="{00000000-0002-0000-0A00-000003000000}"/>
    <dataValidation allowBlank="1" showInputMessage="1" showErrorMessage="1" prompt="Count full weeks from off season start date to off season end date indicated on VOE." sqref="C29:D29" xr:uid="{00000000-0002-0000-0A00-000004000000}"/>
    <dataValidation type="list" allowBlank="1" showInputMessage="1" showErrorMessage="1" sqref="H29" xr:uid="{00000000-0002-0000-0A00-000005000000}">
      <formula1>"No, Yes"</formula1>
    </dataValidation>
    <dataValidation allowBlank="1" showInputMessage="1" showErrorMessage="1" prompt="Enter the Household Member Number (1-15) from the Household Summary Tab." sqref="D5" xr:uid="{00000000-0002-0000-0A00-000006000000}"/>
    <dataValidation allowBlank="1" showInputMessage="1" showErrorMessage="1" prompt="If unknown enter Weekly." sqref="C167:D167 C67:D67 C117:D117 C217:D217" xr:uid="{00000000-0002-0000-0A00-000007000000}"/>
    <dataValidation allowBlank="1" showInputMessage="1" showErrorMessage="1" prompt="If blank, worksheet calculation assumes the person was employed at position prior to January 1 of the income documentation year." sqref="C209 C109 C159 C59" xr:uid="{00000000-0002-0000-0A00-000008000000}"/>
    <dataValidation allowBlank="1" showInputMessage="1" showErrorMessage="1" prompt="Enter the type of income documentation used to qualify the household." sqref="C207 C107 C157 C57" xr:uid="{00000000-0002-0000-0A00-000009000000}"/>
    <dataValidation allowBlank="1" showInputMessage="1" showErrorMessage="1" prompt="If Thru Date is not provided, enter the date the VOE was signed." sqref="C168:D168 C68:D68 C118:D118 C218:D218" xr:uid="{00000000-0002-0000-0A00-00000A000000}"/>
    <dataValidation type="list" allowBlank="1" showInputMessage="1" showErrorMessage="1" sqref="D207 D107 D157 D57" xr:uid="{00000000-0002-0000-0A00-00000B000000}">
      <formula1>"VOE, Pay Stubs"</formula1>
    </dataValidation>
    <dataValidation showDropDown="1" showInputMessage="1" showErrorMessage="1" sqref="G157:G158 G207:G208 G107:G108 G57:G58" xr:uid="{00000000-0002-0000-0A00-00000C000000}"/>
    <dataValidation allowBlank="1" showInputMessage="1" showErrorMessage="1" prompt="If a range of hours is indicated on the VOE, enter the high end of the range." sqref="C165:D165 C33:D33 C65:D65 C115:D115 C215:D215" xr:uid="{00000000-0002-0000-0A00-00000D000000}"/>
    <dataValidation type="list" allowBlank="1" showInputMessage="1" showErrorMessage="1" error="Please delete the entry and select a schedule from the drop down list." sqref="E179 E167 E79 E67 E129 E117 E229 E217" xr:uid="{00000000-0002-0000-0A00-00000E000000}">
      <formula1>"Weekly, Bi-Weekly, Semi-Monthly, Monthly"</formula1>
    </dataValidation>
    <dataValidation type="whole" allowBlank="1" showInputMessage="1" showErrorMessage="1" sqref="F81 F181 H68 H118 F131 H168 F231 H218" xr:uid="{00000000-0002-0000-0A00-00000F000000}">
      <formula1>0</formula1>
      <formula2>24</formula2>
    </dataValidation>
    <dataValidation type="list" allowBlank="1" showInputMessage="1" showErrorMessage="1" sqref="G189:H189 G166:H166 G89:H89 G66:H66 G139:H139 G116:H116 G239:H239 G216:H216" xr:uid="{00000000-0002-0000-0A00-000010000000}">
      <formula1>"Hourly Pay Rate, Weekly Pay Rate, Bi-Weekly Pay Rate, Semi-Monthly Pay Rate, Monthly Pay Rate, Annual Pay Rate"</formula1>
    </dataValidation>
    <dataValidation type="whole" allowBlank="1" showInputMessage="1" showErrorMessage="1" error="Weeks Off Work During Year + Weeks Employed to Date can not exceed 52." sqref="E29" xr:uid="{00000000-0002-0000-0A00-000011000000}">
      <formula1>0</formula1>
      <formula2>D31</formula2>
    </dataValidation>
    <dataValidation type="whole" operator="lessThanOrEqual" allowBlank="1" showInputMessage="1" showErrorMessage="1" error="Weeks Employed to Date can not exceed Weeks Employed in Calendar Year." sqref="E32" xr:uid="{00000000-0002-0000-0A00-000012000000}">
      <formula1>C31</formula1>
    </dataValidation>
    <dataValidation type="custom" allowBlank="1" showInputMessage="1" showErrorMessage="1" errorTitle="Missing Information" error="Verification and hire date must be indicated above before income can be entered." sqref="E65:E66 E68:E70 E74:E75 E72 D88:E92 D93:F93 C88:C93 C85:E87 C188:C193 C135:E137 E115:E116 E118:E120 E124:E125 E122 D138:E142 D143:F143 C138:C143 C185:E187 E165:E166 E168:E170 E174:E175 E172 D188:E192 D193:F193 C235:E237 D243:F243 C238:C243 E224:E225 E222 D238:E242 E215:E216 E218:E220" xr:uid="{00000000-0002-0000-0A00-000013000000}">
      <formula1>$E$57=1</formula1>
    </dataValidation>
    <dataValidation type="custom" allowBlank="1" showInputMessage="1" showErrorMessage="1" errorTitle="Missing Information" error="Verification and hire date must be indicated above before income can be entered." prompt="If YTD amount is not listed on the pay stubs leave blank." sqref="F90:F92 F140:F142 F190:F192 F240:F242" xr:uid="{00000000-0002-0000-0A00-000014000000}">
      <formula1>$E$57=1</formula1>
    </dataValidation>
    <dataValidation allowBlank="1" showInputMessage="1" showErrorMessage="1" errorTitle="Missing Information" error="Verification and hire date must be indicated above before income can be entered." sqref="E73 E173 E123 E223" xr:uid="{00000000-0002-0000-0A00-000015000000}"/>
  </dataValidations>
  <pageMargins left="0.25" right="0.25" top="0.5" bottom="0.5" header="0.3" footer="0.3"/>
  <pageSetup orientation="portrait" blackAndWhite="1" errors="blank" r:id="rId1"/>
  <headerFooter>
    <oddFooter>&amp;R&amp;8 January 2016</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Z251"/>
  <sheetViews>
    <sheetView showGridLines="0" tabSelected="1" zoomScaleNormal="100" workbookViewId="0">
      <selection activeCell="E19" sqref="E19"/>
    </sheetView>
  </sheetViews>
  <sheetFormatPr defaultRowHeight="15.75" x14ac:dyDescent="0.25"/>
  <cols>
    <col min="1" max="1" width="5.25" customWidth="1"/>
    <col min="2" max="2" width="15.75" customWidth="1"/>
    <col min="3" max="3" width="11.25" customWidth="1"/>
    <col min="4" max="4" width="15.25" customWidth="1"/>
    <col min="5" max="5" width="11.625" customWidth="1"/>
    <col min="6" max="6" width="11.25" customWidth="1"/>
    <col min="7" max="7" width="12.25" customWidth="1"/>
    <col min="8" max="8" width="10.625" customWidth="1"/>
    <col min="9" max="9" width="3.75" customWidth="1"/>
    <col min="10" max="10" width="15.125" customWidth="1"/>
    <col min="11" max="11" width="9.75" customWidth="1"/>
    <col min="12" max="12" width="15" style="2" customWidth="1"/>
    <col min="13" max="13" width="7.75" style="2" customWidth="1"/>
    <col min="14" max="14" width="9.25" customWidth="1"/>
    <col min="17" max="17" width="12.75" customWidth="1"/>
    <col min="19" max="19" width="11.625" customWidth="1"/>
    <col min="20" max="20" width="13.125" customWidth="1"/>
    <col min="21" max="21" width="12.25" customWidth="1"/>
    <col min="22" max="22" width="10.5" customWidth="1"/>
    <col min="23" max="23" width="12" customWidth="1"/>
    <col min="24" max="24" width="10.125" customWidth="1"/>
  </cols>
  <sheetData>
    <row r="1" spans="1:23" ht="15.75" customHeight="1" x14ac:dyDescent="0.25">
      <c r="A1" s="1"/>
      <c r="B1" s="453" t="s">
        <v>247</v>
      </c>
      <c r="C1" s="375"/>
      <c r="D1" s="375"/>
      <c r="E1" s="375"/>
      <c r="F1" s="375"/>
      <c r="G1" s="375"/>
      <c r="H1" s="375"/>
      <c r="I1" s="376"/>
      <c r="J1" s="49"/>
      <c r="K1" s="49"/>
      <c r="L1" s="50"/>
      <c r="M1" s="50"/>
      <c r="N1" s="49"/>
      <c r="O1" s="49"/>
      <c r="P1" s="49"/>
      <c r="Q1" s="49"/>
      <c r="R1" s="49"/>
      <c r="S1" s="49"/>
      <c r="T1" s="49"/>
      <c r="U1" s="49"/>
      <c r="V1" s="49"/>
      <c r="W1" s="49"/>
    </row>
    <row r="2" spans="1:23" ht="22.5" customHeight="1" thickBot="1" x14ac:dyDescent="0.3">
      <c r="A2" s="1"/>
      <c r="B2" s="377"/>
      <c r="C2" s="378"/>
      <c r="D2" s="378"/>
      <c r="E2" s="378"/>
      <c r="F2" s="378"/>
      <c r="G2" s="378"/>
      <c r="H2" s="378"/>
      <c r="I2" s="379"/>
      <c r="J2" s="49"/>
      <c r="K2" s="49"/>
      <c r="L2" s="50"/>
      <c r="M2" s="50"/>
      <c r="N2" s="49"/>
      <c r="O2" s="49"/>
      <c r="P2" s="49"/>
      <c r="Q2" s="49"/>
      <c r="R2" s="49"/>
      <c r="S2" s="49"/>
      <c r="T2" s="49"/>
      <c r="U2" s="49"/>
      <c r="V2" s="49"/>
      <c r="W2" s="49"/>
    </row>
    <row r="3" spans="1:23" ht="14.25" customHeight="1" x14ac:dyDescent="0.25">
      <c r="A3" s="1"/>
      <c r="B3" s="1"/>
      <c r="C3" s="1"/>
      <c r="D3" s="1"/>
      <c r="E3" s="1"/>
      <c r="F3" s="7" t="s">
        <v>141</v>
      </c>
      <c r="G3" s="7"/>
      <c r="H3" s="7"/>
      <c r="I3" s="1"/>
      <c r="J3" s="49"/>
      <c r="K3" s="49"/>
      <c r="L3" s="50"/>
      <c r="M3" s="50"/>
      <c r="N3" s="49"/>
      <c r="O3" s="49"/>
      <c r="P3" s="49"/>
      <c r="Q3" s="49"/>
      <c r="R3" s="49"/>
      <c r="S3" s="49"/>
      <c r="T3" s="49"/>
      <c r="U3" s="49"/>
      <c r="V3" s="49"/>
      <c r="W3" s="49"/>
    </row>
    <row r="4" spans="1:23" ht="13.5" customHeight="1" thickBot="1" x14ac:dyDescent="0.3">
      <c r="A4" s="1"/>
      <c r="B4" s="56" t="s">
        <v>242</v>
      </c>
      <c r="C4" s="54"/>
      <c r="D4" s="8"/>
      <c r="E4" s="268"/>
      <c r="F4" s="7"/>
      <c r="G4" s="7"/>
      <c r="H4" s="7"/>
      <c r="I4" s="1"/>
      <c r="J4" s="49"/>
      <c r="K4" s="49"/>
      <c r="L4" s="50"/>
      <c r="M4" s="50"/>
      <c r="N4" s="49"/>
      <c r="O4" s="49"/>
      <c r="P4" s="49"/>
      <c r="Q4" s="49"/>
      <c r="R4" s="49"/>
      <c r="S4" s="49"/>
      <c r="T4" s="49"/>
      <c r="U4" s="49"/>
      <c r="V4" s="49"/>
      <c r="W4" s="49"/>
    </row>
    <row r="5" spans="1:23" ht="15" customHeight="1" thickBot="1" x14ac:dyDescent="0.3">
      <c r="A5" s="53"/>
      <c r="B5" s="57" t="s">
        <v>243</v>
      </c>
      <c r="C5" s="55"/>
      <c r="D5" s="269">
        <v>8</v>
      </c>
      <c r="E5" s="380" t="str">
        <f>IF(D5 = "", "", IF(OR(D5=0, D5&gt;15), "Invalid Household Member Number", IF(VLOOKUP(D5, Name, 2, FALSE) = "", "Name not entered on Household Summary", VLOOKUP(D5, Name, 2, FALSE))))</f>
        <v>Name not entered on Household Summary</v>
      </c>
      <c r="F5" s="380"/>
      <c r="G5" s="380"/>
      <c r="H5" s="381"/>
      <c r="I5" s="1"/>
      <c r="J5" s="49"/>
      <c r="K5" s="49"/>
      <c r="L5" s="50"/>
      <c r="M5" s="50"/>
      <c r="N5" s="49"/>
      <c r="O5" s="49"/>
      <c r="P5" s="49"/>
      <c r="Q5" s="49"/>
      <c r="R5" s="49"/>
      <c r="S5" s="49"/>
      <c r="T5" s="49"/>
      <c r="U5" s="49"/>
      <c r="V5" s="49"/>
      <c r="W5" s="49"/>
    </row>
    <row r="6" spans="1:23" ht="15" customHeight="1" x14ac:dyDescent="0.25">
      <c r="A6" s="1"/>
      <c r="B6" s="1"/>
      <c r="C6" s="1"/>
      <c r="D6" s="1"/>
      <c r="E6" s="1"/>
      <c r="F6" s="52" t="s">
        <v>144</v>
      </c>
      <c r="G6" s="1"/>
      <c r="H6" s="1"/>
      <c r="I6" s="1"/>
      <c r="J6" s="49"/>
      <c r="K6" s="49"/>
      <c r="L6" s="50"/>
      <c r="M6" s="50"/>
      <c r="N6" s="49"/>
      <c r="O6" s="49"/>
      <c r="P6" s="49"/>
      <c r="Q6" s="49"/>
      <c r="R6" s="49"/>
      <c r="S6" s="49"/>
      <c r="T6" s="49"/>
      <c r="U6" s="49"/>
      <c r="V6" s="49"/>
      <c r="W6" s="49"/>
    </row>
    <row r="7" spans="1:23" ht="11.25" customHeight="1" x14ac:dyDescent="0.25">
      <c r="A7" s="1"/>
      <c r="B7" s="5" t="s">
        <v>145</v>
      </c>
      <c r="C7" s="268"/>
      <c r="D7" s="1"/>
      <c r="E7" s="52" t="s">
        <v>146</v>
      </c>
      <c r="F7" s="52" t="s">
        <v>147</v>
      </c>
      <c r="G7" s="1"/>
      <c r="H7" s="1"/>
      <c r="I7" s="1"/>
      <c r="J7" s="49"/>
      <c r="K7" s="49"/>
      <c r="L7" s="50"/>
      <c r="M7" s="50"/>
      <c r="N7" s="49"/>
      <c r="O7" s="49"/>
      <c r="P7" s="49"/>
      <c r="Q7" s="49"/>
      <c r="R7" s="49"/>
      <c r="S7" s="49"/>
      <c r="T7" s="49"/>
      <c r="U7" s="49"/>
      <c r="V7" s="49"/>
      <c r="W7" s="49"/>
    </row>
    <row r="8" spans="1:23" x14ac:dyDescent="0.25">
      <c r="A8" s="1"/>
      <c r="B8" s="373" t="str">
        <f>IF(D55 = "", "Position 1", D55)</f>
        <v>Position 1</v>
      </c>
      <c r="C8" s="373"/>
      <c r="D8" s="373"/>
      <c r="E8" s="83" t="s">
        <v>148</v>
      </c>
      <c r="F8" s="270">
        <f>IF(D57="VOE",IF(H73&gt;G73,H73,G73),IF(D57="Pay Stubs",IF(H93&gt;G93,H93,G93),0))</f>
        <v>0</v>
      </c>
      <c r="G8" s="382" t="s">
        <v>149</v>
      </c>
      <c r="H8" s="383"/>
      <c r="I8" s="1"/>
      <c r="J8" s="49"/>
      <c r="K8" s="49"/>
      <c r="L8" s="50"/>
      <c r="M8" s="50"/>
      <c r="N8" s="49"/>
      <c r="O8" s="49"/>
      <c r="P8" s="49"/>
      <c r="Q8" s="49"/>
      <c r="R8" s="49"/>
      <c r="S8" s="49"/>
      <c r="T8" s="49"/>
      <c r="U8" s="49"/>
      <c r="V8" s="49"/>
      <c r="W8" s="49"/>
    </row>
    <row r="9" spans="1:23" x14ac:dyDescent="0.25">
      <c r="A9" s="1"/>
      <c r="B9" s="373" t="str">
        <f>IF(D105 = "", "Position 2", D105)</f>
        <v>Position 2</v>
      </c>
      <c r="C9" s="373"/>
      <c r="D9" s="373"/>
      <c r="E9" s="83" t="s">
        <v>150</v>
      </c>
      <c r="F9" s="270">
        <f>IF(D107="VOE",IF(H123&gt;G123,H123,G123),IF(D107="Pay Stubs",IF(H143&gt;G143,H143,G143),0))</f>
        <v>0</v>
      </c>
      <c r="G9" s="382"/>
      <c r="H9" s="383"/>
      <c r="I9" s="1"/>
      <c r="J9" s="49"/>
      <c r="K9" s="49"/>
      <c r="L9" s="50"/>
      <c r="M9" s="50"/>
      <c r="N9" s="49"/>
      <c r="O9" s="49"/>
      <c r="P9" s="49"/>
      <c r="Q9" s="49"/>
      <c r="R9" s="49"/>
      <c r="S9" s="49"/>
      <c r="T9" s="49"/>
      <c r="U9" s="49"/>
      <c r="V9" s="49"/>
      <c r="W9" s="49"/>
    </row>
    <row r="10" spans="1:23" x14ac:dyDescent="0.25">
      <c r="A10" s="1"/>
      <c r="B10" s="373" t="str">
        <f>IF(D155 = "", "Position 3", D155)</f>
        <v>Position 3</v>
      </c>
      <c r="C10" s="373"/>
      <c r="D10" s="373"/>
      <c r="E10" s="83" t="s">
        <v>151</v>
      </c>
      <c r="F10" s="270">
        <f>IF(D157="VOE",IF(H173&gt;G173,H173,G173),IF(D157="Pay Stubs",IF(H193&gt;G193,H193,G193),0))</f>
        <v>0</v>
      </c>
      <c r="G10" s="382"/>
      <c r="H10" s="383"/>
      <c r="I10" s="1"/>
      <c r="J10" s="49"/>
      <c r="K10" s="49"/>
      <c r="L10" s="50"/>
      <c r="M10" s="50"/>
      <c r="N10" s="49"/>
      <c r="O10" s="49"/>
      <c r="P10" s="49"/>
      <c r="Q10" s="49"/>
      <c r="R10" s="49"/>
      <c r="S10" s="49"/>
      <c r="T10" s="49"/>
      <c r="U10" s="49"/>
      <c r="V10" s="49"/>
      <c r="W10" s="49"/>
    </row>
    <row r="11" spans="1:23" x14ac:dyDescent="0.25">
      <c r="A11" s="1"/>
      <c r="B11" s="373" t="str">
        <f>IF(D205 = "", "Position 4", D205)</f>
        <v>Position 4</v>
      </c>
      <c r="C11" s="373"/>
      <c r="D11" s="373"/>
      <c r="E11" s="83" t="s">
        <v>152</v>
      </c>
      <c r="F11" s="270">
        <f>IF(D207="VOE",IF(H223&gt;G223,H223,G223),IF(D207="Pay Stubs",IF(H243&gt;G243,H243,G243),0))</f>
        <v>0</v>
      </c>
      <c r="G11" s="382"/>
      <c r="H11" s="383"/>
      <c r="I11" s="1"/>
      <c r="J11" s="49"/>
      <c r="K11" s="49"/>
      <c r="L11" s="50"/>
      <c r="M11" s="50"/>
      <c r="N11" s="49"/>
      <c r="O11" s="49"/>
      <c r="P11" s="49"/>
      <c r="Q11" s="49"/>
      <c r="R11" s="49"/>
      <c r="S11" s="49"/>
      <c r="T11" s="49"/>
      <c r="U11" s="49"/>
      <c r="V11" s="49"/>
      <c r="W11" s="49"/>
    </row>
    <row r="12" spans="1:23" x14ac:dyDescent="0.25">
      <c r="A12" s="1"/>
      <c r="B12" s="373" t="s">
        <v>153</v>
      </c>
      <c r="C12" s="373"/>
      <c r="D12" s="373"/>
      <c r="E12" s="83" t="s">
        <v>154</v>
      </c>
      <c r="F12" s="270">
        <f>G27</f>
        <v>0</v>
      </c>
      <c r="G12" s="1"/>
      <c r="H12" s="1"/>
      <c r="I12" s="1"/>
      <c r="J12" s="49"/>
      <c r="K12" s="49"/>
      <c r="L12" s="50"/>
      <c r="M12" s="50"/>
      <c r="N12" s="49"/>
      <c r="O12" s="49"/>
      <c r="P12" s="49"/>
      <c r="Q12" s="49"/>
      <c r="R12" s="49"/>
      <c r="S12" s="49"/>
      <c r="T12" s="49"/>
      <c r="U12" s="49"/>
      <c r="V12" s="49"/>
      <c r="W12" s="49"/>
    </row>
    <row r="13" spans="1:23" x14ac:dyDescent="0.25">
      <c r="A13" s="1"/>
      <c r="B13" s="373" t="s">
        <v>155</v>
      </c>
      <c r="C13" s="373"/>
      <c r="D13" s="373"/>
      <c r="E13" s="83" t="s">
        <v>156</v>
      </c>
      <c r="F13" s="270">
        <f>IF(AND(OR(H38 = "", H38 = 0), OR(G38 = "", G38 = 0)), 0, IF(H38&gt; G38, H38, G38))</f>
        <v>0</v>
      </c>
      <c r="G13" s="1"/>
      <c r="H13" s="1"/>
      <c r="I13" s="1"/>
      <c r="J13" s="49"/>
      <c r="K13" s="49"/>
      <c r="L13" s="50"/>
      <c r="M13" s="50"/>
      <c r="N13" s="49"/>
      <c r="O13" s="49"/>
      <c r="P13" s="49"/>
      <c r="Q13" s="49"/>
      <c r="R13" s="49"/>
      <c r="S13" s="49"/>
      <c r="T13" s="49"/>
      <c r="U13" s="49"/>
      <c r="V13" s="49"/>
      <c r="W13" s="49"/>
    </row>
    <row r="14" spans="1:23" x14ac:dyDescent="0.25">
      <c r="A14" s="1"/>
      <c r="B14" s="373" t="s">
        <v>157</v>
      </c>
      <c r="C14" s="373"/>
      <c r="D14" s="373"/>
      <c r="E14" s="83" t="s">
        <v>158</v>
      </c>
      <c r="F14" s="270">
        <f>H50</f>
        <v>0</v>
      </c>
      <c r="G14" s="1"/>
      <c r="H14" s="1"/>
      <c r="I14" s="1"/>
      <c r="J14" s="49"/>
      <c r="K14" s="49"/>
      <c r="L14" s="50"/>
      <c r="M14" s="50"/>
      <c r="N14" s="49"/>
      <c r="O14" s="49"/>
      <c r="P14" s="49"/>
      <c r="Q14" s="49"/>
      <c r="R14" s="49"/>
      <c r="S14" s="49"/>
      <c r="T14" s="49"/>
      <c r="U14" s="49"/>
      <c r="V14" s="49"/>
      <c r="W14" s="49"/>
    </row>
    <row r="15" spans="1:23" x14ac:dyDescent="0.25">
      <c r="A15" s="1"/>
      <c r="B15" s="373" t="s">
        <v>159</v>
      </c>
      <c r="C15" s="373"/>
      <c r="D15" s="373"/>
      <c r="E15" s="83"/>
      <c r="F15" s="270">
        <f>SUM(F8:F14)</f>
        <v>0</v>
      </c>
      <c r="G15" s="1"/>
      <c r="H15" s="1"/>
      <c r="I15" s="1"/>
      <c r="J15" s="49"/>
      <c r="K15" s="49"/>
      <c r="L15" s="50"/>
      <c r="M15" s="50"/>
      <c r="N15" s="49"/>
      <c r="O15" s="49"/>
      <c r="P15" s="49"/>
      <c r="Q15" s="49"/>
      <c r="R15" s="49"/>
      <c r="S15" s="49"/>
      <c r="T15" s="49"/>
      <c r="U15" s="49"/>
      <c r="V15" s="49"/>
      <c r="W15" s="49"/>
    </row>
    <row r="16" spans="1:23" ht="16.5" thickBot="1" x14ac:dyDescent="0.3">
      <c r="A16" s="1"/>
      <c r="B16" s="14"/>
      <c r="C16" s="14"/>
      <c r="D16" s="14"/>
      <c r="E16" s="14"/>
      <c r="F16" s="14"/>
      <c r="G16" s="14"/>
      <c r="H16" s="14"/>
      <c r="I16" s="1"/>
      <c r="J16" s="49"/>
      <c r="K16" s="49"/>
      <c r="L16" s="50"/>
      <c r="M16" s="50"/>
      <c r="N16" s="49"/>
      <c r="O16" s="49"/>
      <c r="P16" s="49"/>
      <c r="Q16" s="49"/>
      <c r="R16" s="49"/>
      <c r="S16" s="49"/>
      <c r="T16" s="49"/>
      <c r="U16" s="49"/>
      <c r="V16" s="49"/>
      <c r="W16" s="49"/>
    </row>
    <row r="17" spans="1:23" ht="16.5" thickTop="1" x14ac:dyDescent="0.25">
      <c r="A17" s="1"/>
      <c r="B17" s="1"/>
      <c r="C17" s="1"/>
      <c r="D17" s="1"/>
      <c r="E17" s="1"/>
      <c r="F17" s="1"/>
      <c r="G17" s="1"/>
      <c r="H17" s="1"/>
      <c r="I17" s="1"/>
      <c r="J17" s="49"/>
      <c r="K17" s="49"/>
      <c r="L17" s="50"/>
      <c r="M17" s="50"/>
      <c r="N17" s="49"/>
      <c r="O17" s="49"/>
      <c r="P17" s="49"/>
      <c r="Q17" s="49"/>
      <c r="R17" s="49"/>
      <c r="S17" s="49"/>
      <c r="T17" s="49"/>
      <c r="U17" s="49"/>
      <c r="V17" s="49"/>
      <c r="W17" s="49"/>
    </row>
    <row r="18" spans="1:23" ht="15" customHeight="1" thickBot="1" x14ac:dyDescent="0.3">
      <c r="A18" s="1"/>
      <c r="B18" s="209" t="s">
        <v>160</v>
      </c>
      <c r="C18" s="9" t="s">
        <v>161</v>
      </c>
      <c r="D18" s="10"/>
      <c r="E18" s="129" t="s">
        <v>162</v>
      </c>
      <c r="F18" s="129" t="s">
        <v>163</v>
      </c>
      <c r="G18" s="11" t="s">
        <v>159</v>
      </c>
      <c r="H18" s="1"/>
      <c r="I18" s="1"/>
      <c r="J18" s="49"/>
      <c r="K18" s="49"/>
      <c r="L18" s="50"/>
      <c r="M18" s="50"/>
      <c r="N18" s="49"/>
      <c r="O18" s="49"/>
      <c r="P18" s="49"/>
      <c r="Q18" s="49"/>
      <c r="R18" s="49"/>
      <c r="S18" s="49"/>
      <c r="T18" s="49"/>
      <c r="U18" s="49"/>
      <c r="V18" s="49"/>
      <c r="W18" s="49"/>
    </row>
    <row r="19" spans="1:23" ht="15" customHeight="1" thickTop="1" x14ac:dyDescent="0.25">
      <c r="A19" s="1"/>
      <c r="B19" s="18"/>
      <c r="C19" s="395" t="s">
        <v>164</v>
      </c>
      <c r="D19" s="396"/>
      <c r="E19" s="271"/>
      <c r="F19" s="272"/>
      <c r="G19" s="273">
        <f t="shared" ref="G19:G26" si="0">E19*F19</f>
        <v>0</v>
      </c>
      <c r="H19" s="178" t="str">
        <f>IF(AND(E19&gt;0,F19=""),"Enter schedule","")</f>
        <v/>
      </c>
      <c r="I19" s="1"/>
      <c r="J19" s="49"/>
      <c r="K19" s="49"/>
      <c r="L19" s="50"/>
      <c r="M19" s="50"/>
      <c r="N19" s="49"/>
      <c r="O19" s="49"/>
      <c r="P19" s="49"/>
      <c r="Q19" s="49"/>
      <c r="R19" s="49"/>
      <c r="S19" s="49"/>
      <c r="T19" s="49"/>
      <c r="U19" s="49"/>
      <c r="V19" s="49"/>
      <c r="W19" s="49"/>
    </row>
    <row r="20" spans="1:23" ht="15" customHeight="1" x14ac:dyDescent="0.25">
      <c r="A20" s="1"/>
      <c r="B20" s="18"/>
      <c r="C20" s="387" t="s">
        <v>165</v>
      </c>
      <c r="D20" s="388"/>
      <c r="E20" s="274"/>
      <c r="F20" s="275"/>
      <c r="G20" s="273">
        <f t="shared" si="0"/>
        <v>0</v>
      </c>
      <c r="H20" s="178" t="str">
        <f t="shared" ref="H20:H26" si="1">IF(AND(E20&gt;0,F20=""),"Enter schedule","")</f>
        <v/>
      </c>
      <c r="I20" s="1"/>
    </row>
    <row r="21" spans="1:23" ht="15" customHeight="1" x14ac:dyDescent="0.25">
      <c r="A21" s="1"/>
      <c r="B21" s="18"/>
      <c r="C21" s="387" t="s">
        <v>166</v>
      </c>
      <c r="D21" s="388"/>
      <c r="E21" s="274"/>
      <c r="F21" s="275"/>
      <c r="G21" s="273">
        <f t="shared" si="0"/>
        <v>0</v>
      </c>
      <c r="H21" s="178" t="str">
        <f t="shared" si="1"/>
        <v/>
      </c>
      <c r="I21" s="1"/>
    </row>
    <row r="22" spans="1:23" ht="15" customHeight="1" x14ac:dyDescent="0.25">
      <c r="A22" s="1"/>
      <c r="B22" s="18"/>
      <c r="C22" s="387" t="s">
        <v>167</v>
      </c>
      <c r="D22" s="388"/>
      <c r="E22" s="274"/>
      <c r="F22" s="275"/>
      <c r="G22" s="273">
        <f t="shared" si="0"/>
        <v>0</v>
      </c>
      <c r="H22" s="178" t="str">
        <f t="shared" si="1"/>
        <v/>
      </c>
      <c r="I22" s="1"/>
    </row>
    <row r="23" spans="1:23" ht="15" customHeight="1" x14ac:dyDescent="0.25">
      <c r="A23" s="1"/>
      <c r="B23" s="18"/>
      <c r="C23" s="387" t="s">
        <v>246</v>
      </c>
      <c r="D23" s="388"/>
      <c r="E23" s="274"/>
      <c r="F23" s="275"/>
      <c r="G23" s="273">
        <f t="shared" si="0"/>
        <v>0</v>
      </c>
      <c r="H23" s="178" t="str">
        <f t="shared" si="1"/>
        <v/>
      </c>
      <c r="I23" s="1"/>
    </row>
    <row r="24" spans="1:23" ht="15" customHeight="1" x14ac:dyDescent="0.25">
      <c r="A24" s="1"/>
      <c r="B24" s="18"/>
      <c r="C24" s="387" t="s">
        <v>169</v>
      </c>
      <c r="D24" s="388"/>
      <c r="E24" s="274"/>
      <c r="F24" s="275"/>
      <c r="G24" s="273">
        <f t="shared" si="0"/>
        <v>0</v>
      </c>
      <c r="H24" s="178" t="str">
        <f t="shared" si="1"/>
        <v/>
      </c>
      <c r="I24" s="1"/>
    </row>
    <row r="25" spans="1:23" ht="15" customHeight="1" x14ac:dyDescent="0.25">
      <c r="A25" s="1"/>
      <c r="B25" s="18"/>
      <c r="C25" s="387" t="s">
        <v>170</v>
      </c>
      <c r="D25" s="388"/>
      <c r="E25" s="274"/>
      <c r="F25" s="275"/>
      <c r="G25" s="273">
        <f>E25*F25*1</f>
        <v>0</v>
      </c>
      <c r="H25" s="178" t="str">
        <f t="shared" si="1"/>
        <v/>
      </c>
      <c r="I25" s="1"/>
    </row>
    <row r="26" spans="1:23" ht="15" customHeight="1" thickBot="1" x14ac:dyDescent="0.3">
      <c r="A26" s="1"/>
      <c r="B26" s="18"/>
      <c r="C26" s="389" t="s">
        <v>171</v>
      </c>
      <c r="D26" s="390"/>
      <c r="E26" s="276"/>
      <c r="F26" s="277"/>
      <c r="G26" s="273">
        <f t="shared" si="0"/>
        <v>0</v>
      </c>
      <c r="H26" s="178" t="str">
        <f t="shared" si="1"/>
        <v/>
      </c>
      <c r="I26" s="1"/>
    </row>
    <row r="27" spans="1:23" ht="15" customHeight="1" thickBot="1" x14ac:dyDescent="0.3">
      <c r="A27" s="1"/>
      <c r="B27" s="196" t="str">
        <f>IF(OR(E26&lt;&gt;"",F26&lt;&gt;""),IF(C27="","Enter Description",""),"")</f>
        <v/>
      </c>
      <c r="C27" s="393"/>
      <c r="D27" s="394"/>
      <c r="E27" s="278"/>
      <c r="F27" s="41" t="s">
        <v>159</v>
      </c>
      <c r="G27" s="279">
        <f>SUM(G19:G26)</f>
        <v>0</v>
      </c>
      <c r="H27" s="1"/>
      <c r="I27" s="1"/>
    </row>
    <row r="28" spans="1:23" ht="15" customHeight="1" thickBot="1" x14ac:dyDescent="0.3">
      <c r="A28" s="1"/>
      <c r="B28" s="1"/>
      <c r="C28" s="268"/>
      <c r="D28" s="268"/>
      <c r="E28" s="278"/>
      <c r="F28" s="12"/>
      <c r="G28" s="280"/>
      <c r="H28" s="1"/>
      <c r="I28" s="1"/>
    </row>
    <row r="29" spans="1:23" ht="15" customHeight="1" thickBot="1" x14ac:dyDescent="0.3">
      <c r="A29" s="1"/>
      <c r="B29" s="210" t="s">
        <v>172</v>
      </c>
      <c r="C29" s="391" t="s">
        <v>173</v>
      </c>
      <c r="D29" s="391"/>
      <c r="E29" s="135"/>
      <c r="F29" s="392" t="s">
        <v>174</v>
      </c>
      <c r="G29" s="392"/>
      <c r="H29" s="135"/>
      <c r="I29" s="1"/>
    </row>
    <row r="30" spans="1:23" ht="6.75" customHeight="1" thickTop="1" x14ac:dyDescent="0.25">
      <c r="A30" s="1"/>
      <c r="H30" s="1"/>
      <c r="I30" s="1"/>
    </row>
    <row r="31" spans="1:23" ht="25.5" customHeight="1" thickBot="1" x14ac:dyDescent="0.3">
      <c r="A31" s="1"/>
      <c r="C31" s="70">
        <f>52-E29</f>
        <v>52</v>
      </c>
      <c r="D31" s="71">
        <f>IF(E32= "", 52, 52-E32)</f>
        <v>52</v>
      </c>
      <c r="E31" s="28" t="s">
        <v>175</v>
      </c>
      <c r="F31" s="27" t="s">
        <v>176</v>
      </c>
      <c r="G31" s="27" t="s">
        <v>177</v>
      </c>
      <c r="H31" s="48" t="s">
        <v>178</v>
      </c>
      <c r="I31" s="46"/>
      <c r="J31" s="281"/>
    </row>
    <row r="32" spans="1:23" ht="15" customHeight="1" x14ac:dyDescent="0.25">
      <c r="A32" s="1"/>
      <c r="B32" s="398" t="str">
        <f>IF(E29 &gt;0, CONCATENATE(52-E29, " weeks employed in calendar year."), "")</f>
        <v/>
      </c>
      <c r="C32" s="399" t="s">
        <v>179</v>
      </c>
      <c r="D32" s="400"/>
      <c r="E32" s="132"/>
      <c r="F32" s="58"/>
      <c r="G32" s="282"/>
      <c r="H32" s="47"/>
      <c r="I32" s="1"/>
    </row>
    <row r="33" spans="1:9" ht="15" customHeight="1" x14ac:dyDescent="0.25">
      <c r="A33" s="1"/>
      <c r="B33" s="398"/>
      <c r="C33" s="401" t="s">
        <v>180</v>
      </c>
      <c r="D33" s="402"/>
      <c r="E33" s="133"/>
      <c r="F33" s="58"/>
      <c r="G33" s="282"/>
      <c r="H33" s="47"/>
      <c r="I33" s="1"/>
    </row>
    <row r="34" spans="1:9" ht="15" customHeight="1" x14ac:dyDescent="0.25">
      <c r="A34" s="1"/>
      <c r="B34" s="398"/>
      <c r="C34" s="399" t="s">
        <v>181</v>
      </c>
      <c r="D34" s="400"/>
      <c r="E34" s="134"/>
      <c r="F34" s="130"/>
      <c r="G34" s="51"/>
      <c r="H34" s="51"/>
      <c r="I34" s="1"/>
    </row>
    <row r="35" spans="1:9" ht="15" customHeight="1" x14ac:dyDescent="0.25">
      <c r="A35" s="1"/>
      <c r="B35" s="397"/>
      <c r="C35" s="399" t="s">
        <v>182</v>
      </c>
      <c r="D35" s="400"/>
      <c r="E35" s="134"/>
      <c r="F35" s="131">
        <f>E34*E33</f>
        <v>0</v>
      </c>
      <c r="G35" s="283">
        <f>(52-E29)*F35</f>
        <v>0</v>
      </c>
      <c r="H35" s="282"/>
      <c r="I35" s="1"/>
    </row>
    <row r="36" spans="1:9" ht="15" customHeight="1" x14ac:dyDescent="0.25">
      <c r="A36" s="1"/>
      <c r="B36" s="397"/>
      <c r="C36" s="399" t="s">
        <v>183</v>
      </c>
      <c r="D36" s="400"/>
      <c r="E36" s="134"/>
      <c r="F36" s="131" t="str">
        <f xml:space="preserve"> IF(OR(E32 = "", E32 = 0), "", E36/E32)</f>
        <v/>
      </c>
      <c r="G36" s="283" t="str">
        <f>IF(F36 = "", "", (52-E29)*F36)</f>
        <v/>
      </c>
      <c r="H36" s="282"/>
      <c r="I36" s="1"/>
    </row>
    <row r="37" spans="1:9" ht="15" customHeight="1" x14ac:dyDescent="0.25">
      <c r="A37" s="1"/>
      <c r="B37" s="397"/>
      <c r="C37" s="399" t="s">
        <v>184</v>
      </c>
      <c r="D37" s="400"/>
      <c r="E37" s="134"/>
      <c r="F37" s="131" t="str">
        <f>IF(OR(E32= "", E32 = 0), "", E37/E32)</f>
        <v/>
      </c>
      <c r="G37" s="283" t="str">
        <f>IF(F37="", "", (52-E29)*F37)</f>
        <v/>
      </c>
      <c r="H37" s="282"/>
      <c r="I37" s="1"/>
    </row>
    <row r="38" spans="1:9" ht="15" customHeight="1" x14ac:dyDescent="0.25">
      <c r="A38" s="1"/>
      <c r="B38" s="397"/>
      <c r="C38" s="403" t="s">
        <v>185</v>
      </c>
      <c r="D38" s="404"/>
      <c r="E38" s="284">
        <f>E35+E36+E37</f>
        <v>0</v>
      </c>
      <c r="F38" s="285">
        <f>SUM(F35:F37)</f>
        <v>0</v>
      </c>
      <c r="G38" s="270">
        <f>SUM(G35:G37)</f>
        <v>0</v>
      </c>
      <c r="H38" s="270">
        <f>IF(OR(E32 = "", E32 = 0), 0, (52-E29)*(E38/E32))</f>
        <v>0</v>
      </c>
      <c r="I38" s="1"/>
    </row>
    <row r="39" spans="1:9" ht="15" customHeight="1" x14ac:dyDescent="0.25">
      <c r="A39" s="1"/>
      <c r="B39" s="1"/>
      <c r="C39" s="263" t="s">
        <v>186</v>
      </c>
      <c r="D39" s="264"/>
      <c r="E39" s="286"/>
      <c r="F39" s="13"/>
      <c r="G39" s="13"/>
      <c r="H39" s="280"/>
      <c r="I39" s="1"/>
    </row>
    <row r="40" spans="1:9" ht="15" customHeight="1" thickBot="1" x14ac:dyDescent="0.3">
      <c r="A40" s="1"/>
      <c r="B40" s="1"/>
      <c r="C40" s="395" t="s">
        <v>187</v>
      </c>
      <c r="D40" s="396"/>
      <c r="E40" s="287"/>
      <c r="F40" s="13"/>
      <c r="G40" s="13"/>
      <c r="H40" s="280"/>
      <c r="I40" s="1"/>
    </row>
    <row r="41" spans="1:9" ht="15" customHeight="1" x14ac:dyDescent="0.25">
      <c r="A41" s="1"/>
      <c r="B41" s="1"/>
      <c r="C41" s="1"/>
      <c r="D41" s="1"/>
      <c r="E41" s="1"/>
      <c r="F41" s="1"/>
      <c r="G41" s="1"/>
      <c r="H41" s="1"/>
      <c r="I41" s="1"/>
    </row>
    <row r="42" spans="1:9" ht="28.5" customHeight="1" thickBot="1" x14ac:dyDescent="0.3">
      <c r="A42" s="1"/>
      <c r="B42" s="211" t="s">
        <v>188</v>
      </c>
      <c r="C42" s="208"/>
      <c r="D42" s="1"/>
      <c r="E42" s="84"/>
      <c r="F42" s="129" t="s">
        <v>189</v>
      </c>
      <c r="G42" s="129" t="s">
        <v>190</v>
      </c>
      <c r="H42" s="288" t="s">
        <v>191</v>
      </c>
      <c r="I42" s="1"/>
    </row>
    <row r="43" spans="1:9" ht="15" customHeight="1" thickTop="1" x14ac:dyDescent="0.25">
      <c r="A43" s="1"/>
      <c r="C43" s="414" t="s">
        <v>192</v>
      </c>
      <c r="D43" s="415"/>
      <c r="E43" s="136"/>
      <c r="F43" s="172"/>
      <c r="G43" s="173"/>
      <c r="H43" s="289">
        <f>F43+G43</f>
        <v>0</v>
      </c>
      <c r="I43" s="1"/>
    </row>
    <row r="44" spans="1:9" ht="15" customHeight="1" thickBot="1" x14ac:dyDescent="0.3">
      <c r="A44" s="1"/>
      <c r="C44" s="412" t="s">
        <v>193</v>
      </c>
      <c r="D44" s="413"/>
      <c r="E44" s="137"/>
      <c r="F44" s="174"/>
      <c r="G44" s="175"/>
      <c r="H44" s="290">
        <f>IFERROR((F44+G44)/H43,0)</f>
        <v>0</v>
      </c>
      <c r="I44" s="1"/>
    </row>
    <row r="45" spans="1:9" ht="4.5" customHeight="1" thickBot="1" x14ac:dyDescent="0.3">
      <c r="A45" s="1"/>
    </row>
    <row r="46" spans="1:9" ht="15" customHeight="1" x14ac:dyDescent="0.25">
      <c r="A46" s="1"/>
      <c r="C46" s="414" t="s">
        <v>194</v>
      </c>
      <c r="D46" s="415"/>
      <c r="E46" s="137"/>
      <c r="F46" s="176"/>
      <c r="G46" s="177"/>
      <c r="H46" s="289">
        <f>F46+G46</f>
        <v>0</v>
      </c>
      <c r="I46" s="1"/>
    </row>
    <row r="47" spans="1:9" ht="15" customHeight="1" thickBot="1" x14ac:dyDescent="0.3">
      <c r="A47" s="1"/>
      <c r="C47" s="412" t="s">
        <v>195</v>
      </c>
      <c r="D47" s="413"/>
      <c r="E47" s="137"/>
      <c r="F47" s="174"/>
      <c r="G47" s="175"/>
      <c r="H47" s="290">
        <f>IFERROR((F47+G47)/H46,0)</f>
        <v>0</v>
      </c>
      <c r="I47" s="1"/>
    </row>
    <row r="48" spans="1:9" ht="4.5" customHeight="1" x14ac:dyDescent="0.25">
      <c r="A48" s="1"/>
    </row>
    <row r="49" spans="1:10" ht="15" customHeight="1" x14ac:dyDescent="0.25">
      <c r="A49" s="1"/>
      <c r="C49" s="410" t="s">
        <v>185</v>
      </c>
      <c r="D49" s="411"/>
      <c r="E49" s="291"/>
      <c r="F49" s="292">
        <f>IF(SUM(F44,F47)&lt;0,0,SUM(F44,F47))</f>
        <v>0</v>
      </c>
      <c r="G49" s="292">
        <f>IF(SUM(G44,G47)&lt;0,0,SUM(G44,G47))</f>
        <v>0</v>
      </c>
      <c r="H49" s="292">
        <f>IF(SUM(H44,H47)&lt;0,0,SUM(H44,H47))</f>
        <v>0</v>
      </c>
      <c r="I49" s="1"/>
    </row>
    <row r="50" spans="1:10" ht="15" customHeight="1" x14ac:dyDescent="0.25">
      <c r="A50" s="1"/>
      <c r="B50" s="1"/>
      <c r="C50" s="1"/>
      <c r="D50" s="1"/>
      <c r="E50" s="293"/>
      <c r="F50" s="420" t="s">
        <v>196</v>
      </c>
      <c r="G50" s="420"/>
      <c r="H50" s="292">
        <f>IF((H47+H44)*12&lt;0,0,(H47+H44)*12)</f>
        <v>0</v>
      </c>
      <c r="I50" s="1"/>
    </row>
    <row r="51" spans="1:10" x14ac:dyDescent="0.25">
      <c r="A51" s="1"/>
      <c r="B51" s="1"/>
      <c r="C51" s="1"/>
      <c r="D51" s="1"/>
      <c r="E51" s="1"/>
      <c r="F51" s="1"/>
      <c r="G51" s="1"/>
      <c r="H51" s="1"/>
      <c r="I51" s="1"/>
    </row>
    <row r="52" spans="1:10" ht="14.25" customHeight="1" x14ac:dyDescent="0.25">
      <c r="A52" s="1"/>
      <c r="B52" s="1"/>
      <c r="C52" s="1"/>
      <c r="D52" s="1"/>
      <c r="E52" s="1"/>
      <c r="F52" s="1"/>
      <c r="G52" s="1"/>
      <c r="H52" s="1"/>
      <c r="I52" s="1"/>
    </row>
    <row r="53" spans="1:10" ht="14.25" customHeight="1" thickBot="1" x14ac:dyDescent="0.3">
      <c r="A53" s="1"/>
      <c r="B53" s="212" t="s">
        <v>197</v>
      </c>
      <c r="C53" s="213"/>
      <c r="D53" s="212" t="str">
        <f>E5</f>
        <v>Name not entered on Household Summary</v>
      </c>
      <c r="E53" s="213"/>
      <c r="F53" s="213"/>
      <c r="G53" s="213"/>
      <c r="H53" s="214" t="s">
        <v>198</v>
      </c>
      <c r="I53" s="268"/>
    </row>
    <row r="54" spans="1:10" ht="12" customHeight="1" thickTop="1" thickBot="1" x14ac:dyDescent="0.3">
      <c r="A54" s="1"/>
      <c r="B54" s="1"/>
      <c r="C54" s="268"/>
      <c r="D54" s="1"/>
      <c r="E54" s="1"/>
      <c r="F54" s="1"/>
      <c r="G54" s="1"/>
      <c r="H54" s="1"/>
      <c r="I54" s="1"/>
    </row>
    <row r="55" spans="1:10" ht="16.5" thickBot="1" x14ac:dyDescent="0.3">
      <c r="A55" s="1"/>
      <c r="B55" s="5" t="s">
        <v>199</v>
      </c>
      <c r="C55" s="268" t="s">
        <v>200</v>
      </c>
      <c r="D55" s="421"/>
      <c r="E55" s="422"/>
      <c r="F55" s="422"/>
      <c r="G55" s="423"/>
      <c r="H55" s="191" t="str">
        <f>IF(D57="VOE", E67, IF(D57 = "Pay Stubs", E79, ""))</f>
        <v/>
      </c>
      <c r="I55" s="180"/>
      <c r="J55" s="181"/>
    </row>
    <row r="56" spans="1:10" ht="7.5" customHeight="1" thickBot="1" x14ac:dyDescent="0.3">
      <c r="A56" s="1"/>
      <c r="B56" s="5"/>
      <c r="C56" s="268"/>
      <c r="D56" s="295"/>
      <c r="E56" s="80"/>
      <c r="F56" s="80"/>
      <c r="G56" s="72" t="s">
        <v>201</v>
      </c>
      <c r="H56" s="184" t="s">
        <v>202</v>
      </c>
      <c r="I56" s="182"/>
      <c r="J56" s="183"/>
    </row>
    <row r="57" spans="1:10" ht="16.5" customHeight="1" thickBot="1" x14ac:dyDescent="0.3">
      <c r="A57" s="1"/>
      <c r="B57" s="5"/>
      <c r="C57" s="88" t="s">
        <v>203</v>
      </c>
      <c r="D57" s="296"/>
      <c r="E57" s="150">
        <f>IF(OR(D57="",D59=""),0,1)</f>
        <v>0</v>
      </c>
      <c r="F57" s="77"/>
      <c r="G57" s="185" t="str">
        <f>IFERROR(IF(OR(H55 = "Monthly", H55="Semi-Monthly"), IF(D57="VOE", H68, IF(D57 = "Pay Stubs", F81, "")), ROUNDUP(H57,0)),"")</f>
        <v/>
      </c>
      <c r="H57" s="186" t="str">
        <f>IFERROR(G59/(VLOOKUP(H55, PayPeriods, 2, FALSE)),"")</f>
        <v/>
      </c>
      <c r="I57" s="187"/>
      <c r="J57" s="188" t="str">
        <f>IFERROR(IF(AND(H55="Bi-Weekly",G57&gt;26),26,IF(AND(H55="Bi-Weekly",G57&lt;=26),G57,IF(AND(H55="Semi-Monthly",G57&gt;24),24,IF(AND(H55="Weekly",G57&gt;52),52,IF(AND(H55="Weekly",G57&lt;=52),G57,G57))))),"")</f>
        <v/>
      </c>
    </row>
    <row r="58" spans="1:10" ht="7.5" customHeight="1" thickBot="1" x14ac:dyDescent="0.3">
      <c r="A58" s="1"/>
      <c r="B58" s="5"/>
      <c r="C58" s="268"/>
      <c r="D58" s="297"/>
      <c r="E58" s="77"/>
      <c r="F58" s="72" t="s">
        <v>204</v>
      </c>
      <c r="G58" s="189" t="s">
        <v>205</v>
      </c>
      <c r="H58" s="190" t="s">
        <v>206</v>
      </c>
      <c r="I58" s="187"/>
      <c r="J58" s="188"/>
    </row>
    <row r="59" spans="1:10" ht="16.5" thickBot="1" x14ac:dyDescent="0.3">
      <c r="A59" s="1"/>
      <c r="B59" s="1"/>
      <c r="C59" s="89" t="s">
        <v>207</v>
      </c>
      <c r="D59" s="298"/>
      <c r="E59" s="256" t="e">
        <f>CONCATENATE("1/1/",YEAR(F59))</f>
        <v>#VALUE!</v>
      </c>
      <c r="F59" s="76" t="str">
        <f>IF(D57 = "VOE", E68, IF(D57 = "Pay Stubs", IF(OR(C87 = "", D87="",E87 = ""), IF(OR(C86 = "",D86="", E86=""), "", E86), E87),""))</f>
        <v/>
      </c>
      <c r="G59" s="191" t="str">
        <f>IFERROR(IF(YEAR(D59) = YEAR(F59), F59-D59+1,F59-E59+1),"")</f>
        <v/>
      </c>
      <c r="H59" s="191" t="str">
        <f>IFERROR(ROUNDUP(G59*(5/7), 0),"")</f>
        <v/>
      </c>
      <c r="I59" s="192"/>
      <c r="J59" s="188"/>
    </row>
    <row r="60" spans="1:10" ht="13.5" customHeight="1" thickBot="1" x14ac:dyDescent="0.3">
      <c r="A60" s="1"/>
      <c r="B60" s="15"/>
      <c r="C60" s="299"/>
      <c r="D60" s="300"/>
      <c r="E60" s="78"/>
      <c r="F60" s="78"/>
      <c r="G60" s="73" t="s">
        <v>208</v>
      </c>
      <c r="H60" s="79" t="str">
        <f>IF(D57 = "VOE", IF(E65&gt;VLOOKUP(H55, PayPeriods, 6, FALSE), VLOOKUP(H55, PayPeriods, 6, FALSE), E65),IF(D57="Pay Stubs", IF((C88+D88+E88)/3 &gt; VLOOKUP(H55, PayPeriods, 6, FALSE), VLOOKUP(H55, PayPeriods, 6, FALSE), (C88+D88+E88)/3), ""))</f>
        <v/>
      </c>
      <c r="I60" s="268"/>
    </row>
    <row r="61" spans="1:10" ht="13.5" customHeight="1" thickTop="1" x14ac:dyDescent="0.25">
      <c r="A61" s="1"/>
      <c r="B61" s="1"/>
      <c r="C61" s="301"/>
      <c r="D61" s="302"/>
      <c r="E61" s="303"/>
      <c r="F61" s="303"/>
      <c r="G61" s="301"/>
      <c r="H61" s="16"/>
      <c r="I61" s="268"/>
    </row>
    <row r="62" spans="1:10" ht="15.75" customHeight="1" thickBot="1" x14ac:dyDescent="0.3">
      <c r="A62" s="1"/>
      <c r="B62" s="215" t="s">
        <v>209</v>
      </c>
      <c r="C62" s="424" t="s">
        <v>210</v>
      </c>
      <c r="D62" s="424"/>
      <c r="E62" s="424"/>
      <c r="F62" s="424"/>
      <c r="G62" s="424"/>
      <c r="H62" s="424"/>
      <c r="I62" s="268"/>
    </row>
    <row r="63" spans="1:10" ht="7.5" customHeight="1" thickTop="1" x14ac:dyDescent="0.25">
      <c r="A63" s="1"/>
      <c r="B63" s="17"/>
      <c r="C63" s="304"/>
      <c r="D63" s="302"/>
      <c r="E63" s="305"/>
      <c r="F63" s="305"/>
      <c r="G63" s="301"/>
      <c r="H63" s="301"/>
      <c r="I63" s="268"/>
    </row>
    <row r="64" spans="1:10" ht="24" customHeight="1" thickBot="1" x14ac:dyDescent="0.3">
      <c r="A64" s="1"/>
      <c r="B64" s="17"/>
      <c r="C64" s="18"/>
      <c r="D64" s="18"/>
      <c r="E64" s="140" t="s">
        <v>211</v>
      </c>
      <c r="F64" s="39" t="s">
        <v>176</v>
      </c>
      <c r="G64" s="40" t="s">
        <v>212</v>
      </c>
      <c r="H64" s="39" t="s">
        <v>213</v>
      </c>
      <c r="I64" s="306"/>
    </row>
    <row r="65" spans="1:26" ht="15.75" customHeight="1" thickBot="1" x14ac:dyDescent="0.3">
      <c r="A65" s="1"/>
      <c r="B65" s="1"/>
      <c r="C65" s="425" t="s">
        <v>180</v>
      </c>
      <c r="D65" s="426"/>
      <c r="E65" s="151"/>
      <c r="F65" s="307"/>
      <c r="G65" s="308"/>
      <c r="H65" s="142"/>
      <c r="I65" s="309"/>
      <c r="Q65" s="310"/>
      <c r="R65" s="294"/>
      <c r="S65" s="294"/>
      <c r="T65" s="294"/>
      <c r="U65" s="294"/>
      <c r="V65" s="294"/>
      <c r="W65" s="294"/>
      <c r="X65" s="294"/>
      <c r="Y65" s="294"/>
      <c r="Z65" s="294"/>
    </row>
    <row r="66" spans="1:26" ht="15.75" customHeight="1" thickBot="1" x14ac:dyDescent="0.3">
      <c r="A66" s="1"/>
      <c r="B66" s="398" t="str">
        <f>IF(D57 = "VOE", IF(G66 = "Hourly Pay Rate", IF(E65&gt;VLOOKUP(H55,PayPeriods,6,FALSE),CONCATENATE("    Average hours &gt; ", ROUND(VLOOKUP(H55, PayPeriods, 6, FALSE),2), " (Standard Work Hours in Year / Pay Periods in Year);  ", ROUND(VLOOKUP(H55, PayPeriods, 6, FALSE),2), " hours used."), ""), ""), "")</f>
        <v/>
      </c>
      <c r="C66" s="428" t="s">
        <v>214</v>
      </c>
      <c r="D66" s="429"/>
      <c r="E66" s="193"/>
      <c r="F66" s="138" t="s">
        <v>215</v>
      </c>
      <c r="G66" s="430"/>
      <c r="H66" s="431"/>
      <c r="I66" s="268"/>
      <c r="Q66" s="311"/>
      <c r="R66" s="294"/>
      <c r="S66" s="3"/>
      <c r="T66" s="312"/>
      <c r="U66" s="313"/>
      <c r="V66" s="313"/>
      <c r="W66" s="294"/>
    </row>
    <row r="67" spans="1:26" ht="15.75" customHeight="1" x14ac:dyDescent="0.25">
      <c r="A67" s="1"/>
      <c r="B67" s="398"/>
      <c r="C67" s="425" t="s">
        <v>216</v>
      </c>
      <c r="D67" s="426"/>
      <c r="E67" s="141"/>
      <c r="F67" s="432" t="str">
        <f>IF(AND(E67 &lt;&gt; "Monthly", E67 &lt;&gt; "Semi-Monthly", H68&gt;0), "Payroll Frequency changed, delete value in H68", "")</f>
        <v/>
      </c>
      <c r="G67" s="433"/>
      <c r="H67" s="434"/>
      <c r="I67" s="309"/>
      <c r="Q67" s="294"/>
      <c r="R67" s="294"/>
      <c r="S67" s="3"/>
      <c r="T67" s="312"/>
      <c r="U67" s="313"/>
      <c r="V67" s="313"/>
      <c r="W67" s="294"/>
    </row>
    <row r="68" spans="1:26" ht="15.75" customHeight="1" x14ac:dyDescent="0.25">
      <c r="A68" s="1"/>
      <c r="B68" s="398"/>
      <c r="C68" s="405" t="s">
        <v>204</v>
      </c>
      <c r="D68" s="406"/>
      <c r="E68" s="152"/>
      <c r="F68" s="407" t="str">
        <f>IF(D57 = "VOE", IF(H55 &lt;&gt; "", IF(H55 = "Annual", "1 pay period", IF(OR(E67="Semi-Monthly", E67 = "Monthly"), "Enter # of Pay Periods to Date", IF(E68 = "", "",CONCATENATE(J57," pay periods to date")))), ""), "")</f>
        <v/>
      </c>
      <c r="G68" s="407"/>
      <c r="H68" s="44"/>
      <c r="I68" s="74">
        <f>IF(F68 = "Enter # of Pay Periods to Date", 50, 0)</f>
        <v>0</v>
      </c>
      <c r="Q68" s="294"/>
      <c r="R68" s="294"/>
      <c r="S68" s="3"/>
      <c r="T68" s="312"/>
      <c r="U68" s="313"/>
      <c r="V68" s="313"/>
      <c r="W68" s="294"/>
    </row>
    <row r="69" spans="1:26" ht="15.75" customHeight="1" x14ac:dyDescent="0.25">
      <c r="A69" s="1"/>
      <c r="B69" s="398"/>
      <c r="C69" s="408" t="s">
        <v>217</v>
      </c>
      <c r="D69" s="409"/>
      <c r="E69" s="194"/>
      <c r="F69" s="314" t="str">
        <f>IF(G69 = "", "", IF(G69 = 0, 0, G69/VLOOKUP(H55, PayPeriods, 3, FALSE)))</f>
        <v/>
      </c>
      <c r="G69" s="270" t="str">
        <f>IF(OR(G66="", E67 = "", E68=""), "", IF(D57="VOE",IF(G66="Hourly Pay Rate",H60*E66*VLOOKUP(H55, PayPeriods, 4, FALSE) *(VLOOKUP(H55,PayPeriods,3,FALSE)),E66*VLOOKUP(G66,PayRates,2,FALSE)),""))</f>
        <v/>
      </c>
      <c r="H69" s="42"/>
      <c r="I69" s="280"/>
      <c r="Q69" s="294"/>
      <c r="R69" s="294"/>
      <c r="S69" s="3"/>
      <c r="T69" s="312"/>
      <c r="U69" s="313"/>
      <c r="V69" s="313"/>
      <c r="W69" s="294"/>
    </row>
    <row r="70" spans="1:26" ht="15.75" customHeight="1" x14ac:dyDescent="0.25">
      <c r="A70" s="1"/>
      <c r="B70" s="265"/>
      <c r="C70" s="408" t="s">
        <v>183</v>
      </c>
      <c r="D70" s="409"/>
      <c r="E70" s="195"/>
      <c r="F70" s="293" t="str">
        <f>IF(OR(G66="", E67 = "", E68=""), "", IF(D57="VOE",IF(YEAR(D59) = YEAR(E59), (E70/H59)*VLOOKUP(H55, PayPeriods, 5,FALSE), IF(G57 = 0, 0, E70/G57)), ""))</f>
        <v/>
      </c>
      <c r="G70" s="315" t="str">
        <f>IF(OR(G66="", E67 = "", E68=""), "", IF(D57= "VOE", IF(YEAR(D59) = YEAR(E59), (E70/H59)*VLOOKUP(H55, PayPeriods, 5, FALSE) * VLOOKUP(H55, PayPeriods, 3,FALSE), IF(G57 = 0, 0, (E70/G57)*VLOOKUP(H55, PayPeriods, 3, FALSE))), ""))</f>
        <v/>
      </c>
      <c r="H70" s="19"/>
      <c r="I70" s="280"/>
      <c r="Q70" s="294"/>
      <c r="R70" s="294"/>
      <c r="S70" s="3"/>
      <c r="T70" s="312"/>
      <c r="U70" s="313"/>
      <c r="V70" s="313"/>
      <c r="W70" s="294"/>
    </row>
    <row r="71" spans="1:26" ht="15.75" customHeight="1" x14ac:dyDescent="0.25">
      <c r="A71" s="1"/>
      <c r="C71" s="416" t="s">
        <v>218</v>
      </c>
      <c r="D71" s="417"/>
      <c r="E71" s="160"/>
      <c r="F71" s="316"/>
      <c r="G71" s="317"/>
      <c r="H71" s="43"/>
      <c r="I71" s="293"/>
      <c r="Q71" s="294"/>
      <c r="R71" s="294"/>
      <c r="S71" s="3"/>
      <c r="T71" s="312"/>
      <c r="U71" s="313"/>
      <c r="V71" s="313"/>
      <c r="W71" s="294"/>
    </row>
    <row r="72" spans="1:26" ht="15.75" customHeight="1" x14ac:dyDescent="0.25">
      <c r="A72" s="1"/>
      <c r="C72" s="418"/>
      <c r="D72" s="419"/>
      <c r="E72" s="193"/>
      <c r="F72" s="318" t="str">
        <f>IF(OR(G66="", E67 = "", E68=""), "", IF(D57="VOE", IF(YEAR(D59) = YEAR(E59), (E72/H59)*VLOOKUP(H55, PayPeriods, 5,FALSE), IF(G57 = 0, 0, E72/G57)),""))</f>
        <v/>
      </c>
      <c r="G72" s="319" t="str">
        <f>IF(OR(G66="", E67 = "", E68=""), "", IF(D57 = "VOE", IF(YEAR(D59) = YEAR(E59), (E72/H59)*VLOOKUP(H55, PayPeriods, 5, FALSE) * VLOOKUP(H55, PayPeriods, 3,FALSE), IF(G57 = 0, 0, E72/G57)*VLOOKUP(H55, PayPeriods, 3, FALSE)), ""))</f>
        <v/>
      </c>
      <c r="H72" s="42"/>
      <c r="I72" s="293"/>
      <c r="Q72" s="294"/>
      <c r="R72" s="294"/>
      <c r="S72" s="3"/>
      <c r="T72" s="312"/>
      <c r="U72" s="313"/>
      <c r="V72" s="313"/>
      <c r="W72" s="294"/>
    </row>
    <row r="73" spans="1:26" ht="15.75" customHeight="1" x14ac:dyDescent="0.25">
      <c r="A73" s="1"/>
      <c r="C73" s="408" t="s">
        <v>219</v>
      </c>
      <c r="D73" s="409"/>
      <c r="E73" s="320">
        <f>E69+E70+E72</f>
        <v>0</v>
      </c>
      <c r="F73" s="139"/>
      <c r="G73" s="270" t="str">
        <f>IF(OR(G66="", E67 = "", E68=""), "", IF(D57 = "VOE", SUM(G69:G72),""))</f>
        <v/>
      </c>
      <c r="H73" s="20" t="str">
        <f>IF(OR(G66="",E67="",E68=""),"",IF(D57="VOE",IF(YEAR(D59) = YEAR(F59), (E73/H59) *260, IF(G57=0,0,(E73/G57)*VLOOKUP(H55,PayPeriods,3,FALSE))),""))</f>
        <v/>
      </c>
      <c r="I73" s="268"/>
      <c r="Q73" s="294"/>
      <c r="R73" s="294"/>
      <c r="S73" s="3"/>
      <c r="T73" s="312"/>
      <c r="U73" s="313"/>
      <c r="V73" s="313"/>
      <c r="W73" s="294"/>
    </row>
    <row r="74" spans="1:26" ht="15.75" customHeight="1" x14ac:dyDescent="0.25">
      <c r="A74" s="1"/>
      <c r="C74" s="408" t="str">
        <f>IF(E68="","Gross Pay Prior Year",CONCATENATE("Gross Pay ",YEAR(E68)-1))</f>
        <v>Gross Pay Prior Year</v>
      </c>
      <c r="D74" s="409"/>
      <c r="E74" s="194"/>
      <c r="F74" s="321"/>
      <c r="G74" s="321"/>
      <c r="H74" s="22"/>
      <c r="I74" s="268"/>
      <c r="J74" s="294"/>
      <c r="K74" s="322"/>
      <c r="L74" s="310"/>
      <c r="M74" s="323"/>
      <c r="N74" s="324"/>
      <c r="Q74" s="294"/>
      <c r="R74" s="294"/>
      <c r="S74" s="3"/>
      <c r="T74" s="312"/>
      <c r="U74" s="313"/>
      <c r="V74" s="313"/>
      <c r="W74" s="294"/>
    </row>
    <row r="75" spans="1:26" ht="15.75" customHeight="1" thickBot="1" x14ac:dyDescent="0.3">
      <c r="A75" s="1"/>
      <c r="B75" s="21"/>
      <c r="C75" s="408" t="str">
        <f>IF(E68="","Gross Pay Prior Year",CONCATENATE("Gross Pay ",YEAR(E68)-2))</f>
        <v>Gross Pay Prior Year</v>
      </c>
      <c r="D75" s="409"/>
      <c r="E75" s="325"/>
      <c r="F75" s="321"/>
      <c r="G75" s="321"/>
      <c r="H75" s="22"/>
      <c r="I75" s="268"/>
      <c r="J75" s="294"/>
      <c r="K75" s="326"/>
      <c r="L75" s="310"/>
      <c r="M75" s="323"/>
      <c r="N75" s="324"/>
      <c r="Q75" s="294"/>
      <c r="R75" s="294"/>
      <c r="S75" s="3"/>
      <c r="T75" s="312"/>
      <c r="U75" s="313"/>
      <c r="V75" s="313"/>
      <c r="W75" s="294"/>
    </row>
    <row r="76" spans="1:26" ht="7.5" customHeight="1" x14ac:dyDescent="0.25">
      <c r="A76" s="1"/>
      <c r="B76" s="1"/>
      <c r="C76" s="309"/>
      <c r="D76" s="309"/>
      <c r="E76" s="321"/>
      <c r="F76" s="321"/>
      <c r="G76" s="321"/>
      <c r="H76" s="22"/>
      <c r="I76" s="268"/>
      <c r="J76" s="294"/>
      <c r="K76" s="326"/>
      <c r="L76" s="310"/>
      <c r="M76" s="323"/>
      <c r="N76" s="324"/>
      <c r="Q76" s="294"/>
      <c r="R76" s="294"/>
      <c r="S76" s="3"/>
      <c r="T76" s="312"/>
      <c r="U76" s="313"/>
      <c r="V76" s="313"/>
      <c r="W76" s="294"/>
    </row>
    <row r="77" spans="1:26" ht="24" customHeight="1" x14ac:dyDescent="0.25">
      <c r="A77" s="1"/>
      <c r="B77" s="1"/>
      <c r="C77" s="445" t="str">
        <f>IF(D57="VOE", IF(SUM(E69:E72)=E73, "", "Base Pay + Overtime + Commissions/Tips do not add to the Gross Pay (Current Year).  Please correct the numbers or explain the difference."), "")</f>
        <v/>
      </c>
      <c r="D77" s="445"/>
      <c r="E77" s="445"/>
      <c r="F77" s="445"/>
      <c r="G77" s="445"/>
      <c r="H77" s="445"/>
      <c r="I77" s="268"/>
      <c r="J77" s="294"/>
      <c r="K77" s="322"/>
      <c r="L77" s="310"/>
      <c r="M77" s="323"/>
    </row>
    <row r="78" spans="1:26" ht="15.75" customHeight="1" thickBot="1" x14ac:dyDescent="0.3">
      <c r="A78" s="1"/>
      <c r="C78" s="446"/>
      <c r="D78" s="446"/>
      <c r="G78" s="75" t="s">
        <v>220</v>
      </c>
      <c r="H78" s="76">
        <f>IF(OR(C87 = "", D87="", E87=""), IF(OR(C86 = "", D86 = "", E86 = ""), (E85-C85)/2, (E86-C86)/2), (E87-C87)/2)</f>
        <v>0</v>
      </c>
      <c r="I78" s="268"/>
      <c r="J78" s="294"/>
      <c r="K78" s="322"/>
      <c r="L78" s="310"/>
      <c r="M78" s="323"/>
    </row>
    <row r="79" spans="1:26" ht="16.5" customHeight="1" thickBot="1" x14ac:dyDescent="0.3">
      <c r="A79" s="1"/>
      <c r="B79" s="216" t="s">
        <v>221</v>
      </c>
      <c r="C79" s="447" t="s">
        <v>222</v>
      </c>
      <c r="D79" s="448"/>
      <c r="E79" s="143"/>
      <c r="F79" s="449" t="s">
        <v>223</v>
      </c>
      <c r="G79" s="450"/>
      <c r="H79" s="25" t="str">
        <f>IF(OR(H78="", H78 = 0, H78&gt;31), "", IF(H78 &gt;20, "Monthly", IF(H78&gt;14, "Semi-Monthly", IF(H78&gt;9, "Bi-Weekly", "Weekly"))))</f>
        <v/>
      </c>
      <c r="I79" s="268"/>
      <c r="J79" s="294"/>
      <c r="K79" s="322"/>
      <c r="L79" s="310"/>
      <c r="M79" s="323"/>
    </row>
    <row r="80" spans="1:26" ht="7.5" customHeight="1" thickTop="1" x14ac:dyDescent="0.25">
      <c r="A80" s="1"/>
      <c r="B80" s="23"/>
      <c r="C80" s="24"/>
      <c r="D80" s="24"/>
      <c r="E80" s="24"/>
      <c r="F80" s="266"/>
      <c r="G80" s="267"/>
      <c r="H80" s="25"/>
      <c r="I80" s="268"/>
      <c r="J80" s="294"/>
      <c r="K80" s="322"/>
      <c r="L80" s="310"/>
      <c r="M80" s="323"/>
    </row>
    <row r="81" spans="1:14" ht="15.75" customHeight="1" x14ac:dyDescent="0.25">
      <c r="A81" s="1"/>
      <c r="B81" s="1"/>
      <c r="C81" s="427" t="str">
        <f>IF(D57="Pay Stubs",IF(H55&lt;&gt;"",IF(OR(H55="Semi-Monthly",H55="Monthly"),"Enter number of Pay Periods to Date", IF(F81&gt;0,"Payroll Frequency changed, delete value in F81", "")),""), "")</f>
        <v/>
      </c>
      <c r="D81" s="427"/>
      <c r="E81" s="427"/>
      <c r="F81" s="45"/>
      <c r="G81" s="154">
        <f>IF(C81 = "Enter number of Pay Periods to Date", 50, 0)</f>
        <v>0</v>
      </c>
      <c r="H81" s="25"/>
      <c r="I81" s="268"/>
      <c r="J81" s="294"/>
      <c r="K81" s="322"/>
      <c r="L81" s="310"/>
      <c r="M81" s="323"/>
    </row>
    <row r="82" spans="1:14" ht="15.75" customHeight="1" x14ac:dyDescent="0.25">
      <c r="A82" s="1"/>
      <c r="B82" s="5"/>
      <c r="C82" s="435" t="str">
        <f xml:space="preserve"> IF(AND(OR(G93="", G93 = 0), OR(H93="", H93=0)), "", IF(H78&gt;31, "Pay stubs do not appear to be consecutive based on dates entered.", IF(OR( E86 &lt; C86, E86 &lt;D86, E87 &lt; C87, E87 &lt;D87), "Pay Stubs may be out of order.  Please check dates.",IF(H79 = "", "", IF(E79 = H79, "", "If Payroll Frequency selected does not equal Recommended please provide an explanation.")))))</f>
        <v/>
      </c>
      <c r="D82" s="435"/>
      <c r="E82" s="435"/>
      <c r="F82" s="435"/>
      <c r="G82" s="435"/>
      <c r="H82" s="435"/>
      <c r="I82" s="268"/>
      <c r="J82" s="294"/>
      <c r="K82" s="322"/>
      <c r="L82" s="310"/>
      <c r="M82" s="323"/>
    </row>
    <row r="83" spans="1:14" ht="7.5" customHeight="1" x14ac:dyDescent="0.25">
      <c r="A83" s="1"/>
      <c r="B83" s="1"/>
      <c r="C83" s="327"/>
      <c r="D83" s="268"/>
      <c r="E83" s="268"/>
      <c r="F83" s="268"/>
      <c r="G83" s="268"/>
      <c r="H83" s="268"/>
      <c r="I83" s="268"/>
      <c r="J83" s="294"/>
      <c r="K83" s="322"/>
      <c r="L83" s="310"/>
      <c r="M83" s="310"/>
    </row>
    <row r="84" spans="1:14" ht="24" customHeight="1" thickBot="1" x14ac:dyDescent="0.3">
      <c r="A84" s="1"/>
      <c r="B84" s="26"/>
      <c r="C84" s="29" t="s">
        <v>224</v>
      </c>
      <c r="D84" s="29" t="s">
        <v>225</v>
      </c>
      <c r="E84" s="29" t="s">
        <v>226</v>
      </c>
      <c r="F84" s="28" t="s">
        <v>227</v>
      </c>
      <c r="G84" s="29" t="s">
        <v>228</v>
      </c>
      <c r="H84" s="29" t="s">
        <v>213</v>
      </c>
      <c r="I84" s="1"/>
      <c r="L84"/>
      <c r="M84"/>
    </row>
    <row r="85" spans="1:14" ht="15.75" customHeight="1" x14ac:dyDescent="0.25">
      <c r="A85" s="1"/>
      <c r="B85" s="263" t="s">
        <v>229</v>
      </c>
      <c r="C85" s="166"/>
      <c r="D85" s="153"/>
      <c r="E85" s="167"/>
      <c r="F85" s="436" t="str">
        <f>IF(D57 = "Pay Stubs", IF(AND(H55 &lt;&gt; "", F59 &lt;&gt; ""), IF(H55 = "Annual", "1 pay check to date", IF(OR(H55="Semi-Monthly", H55 = "Monthly"), "", IF(E79 = "", "",CONCATENATE(G57," pay checks to date")))), ""), "")</f>
        <v/>
      </c>
      <c r="G85" s="439" t="str">
        <f>IF(D57 = "Pay Stubs", IF(G89 = "Hourly Pay Rate", IF((C88+D88+E88)/3&gt;VLOOKUP(H55,PayPeriods,6,FALSE),CONCATENATE("Average hours &gt; ", ROUND(VLOOKUP(H55, PayPeriods, 6, FALSE),2), " (Standard Work Hours in Year / Pay Periods in Year); ", ROUND(VLOOKUP(H55, PayPeriods, 6, FALSE),2), " hours used to calculate base pay."), ""), ""), "")</f>
        <v/>
      </c>
      <c r="H85" s="440"/>
      <c r="I85" s="30"/>
      <c r="L85"/>
      <c r="M85"/>
    </row>
    <row r="86" spans="1:14" ht="15.75" customHeight="1" x14ac:dyDescent="0.25">
      <c r="A86" s="1"/>
      <c r="B86" s="263" t="s">
        <v>230</v>
      </c>
      <c r="C86" s="168"/>
      <c r="D86" s="169"/>
      <c r="E86" s="170"/>
      <c r="F86" s="437"/>
      <c r="G86" s="441"/>
      <c r="H86" s="442"/>
      <c r="I86" s="38"/>
      <c r="L86"/>
      <c r="M86"/>
    </row>
    <row r="87" spans="1:14" ht="15.75" customHeight="1" x14ac:dyDescent="0.25">
      <c r="A87" s="1"/>
      <c r="B87" s="144" t="s">
        <v>231</v>
      </c>
      <c r="C87" s="168"/>
      <c r="D87" s="169"/>
      <c r="E87" s="171"/>
      <c r="F87" s="437"/>
      <c r="G87" s="441"/>
      <c r="H87" s="442"/>
      <c r="I87" s="30"/>
      <c r="L87"/>
      <c r="M87"/>
    </row>
    <row r="88" spans="1:14" ht="15.75" customHeight="1" thickBot="1" x14ac:dyDescent="0.3">
      <c r="A88" s="1"/>
      <c r="B88" s="328" t="s">
        <v>232</v>
      </c>
      <c r="C88" s="329"/>
      <c r="D88" s="330"/>
      <c r="E88" s="331"/>
      <c r="F88" s="438"/>
      <c r="G88" s="441"/>
      <c r="H88" s="442"/>
      <c r="I88" s="30"/>
      <c r="L88"/>
      <c r="M88"/>
    </row>
    <row r="89" spans="1:14" ht="15.75" customHeight="1" thickBot="1" x14ac:dyDescent="0.3">
      <c r="A89" s="1"/>
      <c r="B89" s="145" t="s">
        <v>214</v>
      </c>
      <c r="C89" s="274"/>
      <c r="D89" s="332"/>
      <c r="E89" s="333"/>
      <c r="F89" s="146" t="s">
        <v>233</v>
      </c>
      <c r="G89" s="443"/>
      <c r="H89" s="444"/>
      <c r="I89" s="30"/>
      <c r="L89"/>
      <c r="M89"/>
    </row>
    <row r="90" spans="1:14" ht="15.75" customHeight="1" x14ac:dyDescent="0.25">
      <c r="A90" s="1"/>
      <c r="B90" s="334" t="s">
        <v>217</v>
      </c>
      <c r="C90" s="274"/>
      <c r="D90" s="332"/>
      <c r="E90" s="333"/>
      <c r="F90" s="335"/>
      <c r="G90" s="336" t="str">
        <f>IF(OR(E79 = "", G89 = ""), "", IF(AND(E86="", E87 = ""), "", IF(D57 = "Pay Stubs", IF(G89 = "Hourly Pay Rate", H60*E89*(VLOOKUP(H55,PayPeriods,3,FALSE)),E89*VLOOKUP(G89, PayRates, 2, FALSE)), "")))</f>
        <v/>
      </c>
      <c r="H90" s="42"/>
      <c r="I90" s="30"/>
      <c r="L90"/>
      <c r="M90"/>
    </row>
    <row r="91" spans="1:14" ht="15.75" customHeight="1" x14ac:dyDescent="0.25">
      <c r="A91" s="1"/>
      <c r="B91" s="145" t="s">
        <v>183</v>
      </c>
      <c r="C91" s="274"/>
      <c r="D91" s="332"/>
      <c r="E91" s="333"/>
      <c r="F91" s="194"/>
      <c r="G91" s="337" t="str">
        <f>IF(E79="","",IF(AND(E86="",E87=""),"",IF(D57&lt;&gt;"Pay Stubs","", IF(YEAR(D59)=YEAR(E59), IF(OR(F91="", F91 = 0), (SUM(C91:E91)/3)*VLOOKUP(H55, PayPeriods, 3, FALSE), (F91/H59)*260), IF(J57=0,0,IF(OR(F91="", F91 = 0), SUM(C91:E91)/3*VLOOKUP(H55, PayPeriods, 3, FALSE), (F91/J57)*VLOOKUP(H55,PayPeriods,3,FALSE)))))))</f>
        <v/>
      </c>
      <c r="H91" s="19"/>
      <c r="I91" s="30"/>
      <c r="L91"/>
      <c r="M91"/>
    </row>
    <row r="92" spans="1:14" ht="15.75" customHeight="1" x14ac:dyDescent="0.25">
      <c r="A92" s="1"/>
      <c r="B92" s="145" t="s">
        <v>153</v>
      </c>
      <c r="C92" s="274"/>
      <c r="D92" s="332"/>
      <c r="E92" s="333"/>
      <c r="F92" s="194"/>
      <c r="G92" s="319" t="str">
        <f>IF(E79="","",IF(AND(E86="",E87=""),"",IF(D57&lt;&gt;"Pay Stubs","", IF(YEAR(D59)=YEAR(E59), IF(OR(F92="", F92 = 0), (SUM(C92:E92)/3)*VLOOKUP(H55, PayPeriods, 3, FALSE), (F92/H59)*260), IF(J57=0,0,IF(OR(F92="", F92 = 0), SUM(C92:E92)/3*VLOOKUP(H55, PayPeriods, 3, FALSE), (F92/J57)*VLOOKUP(H55,PayPeriods,3,FALSE)))))))</f>
        <v/>
      </c>
      <c r="H92" s="19"/>
      <c r="I92" s="30"/>
      <c r="L92"/>
      <c r="M92"/>
    </row>
    <row r="93" spans="1:14" ht="15.75" customHeight="1" thickBot="1" x14ac:dyDescent="0.3">
      <c r="A93" s="1"/>
      <c r="B93" s="263" t="s">
        <v>234</v>
      </c>
      <c r="C93" s="338">
        <f>C90+C91+C92</f>
        <v>0</v>
      </c>
      <c r="D93" s="339">
        <f t="shared" ref="D93:E93" si="2">D90+D91+D92</f>
        <v>0</v>
      </c>
      <c r="E93" s="340">
        <f t="shared" si="2"/>
        <v>0</v>
      </c>
      <c r="F93" s="341"/>
      <c r="G93" s="337" t="str">
        <f>IF(E79 = "", "", IF(AND(E86 = "", E87=""), "", IF(D57 = "Pay Stubs", SUM(G90:G92), "")))</f>
        <v/>
      </c>
      <c r="H93" s="283" t="str">
        <f>IF(E79= "", "", IF(AND(E86="", E87 = ""), "", IF(D57 = "Pay Stubs", IF(YEAR(D59) = YEAR(F59), (F93/H59) *260, IF(J57 = 0, 0, (F93/J57)*VLOOKUP(H55,PayPeriods,3,FALSE))), "")))</f>
        <v/>
      </c>
      <c r="I93" s="30"/>
      <c r="J93" s="322"/>
      <c r="L93"/>
      <c r="M93"/>
    </row>
    <row r="94" spans="1:14" ht="7.5" customHeight="1" x14ac:dyDescent="0.25">
      <c r="A94" s="1"/>
      <c r="B94" s="4"/>
      <c r="C94" s="321"/>
      <c r="D94" s="321"/>
      <c r="E94" s="321"/>
      <c r="F94" s="321"/>
      <c r="G94" s="321"/>
      <c r="H94" s="321"/>
      <c r="I94" s="30"/>
      <c r="L94"/>
      <c r="M94"/>
    </row>
    <row r="95" spans="1:14" ht="14.25" customHeight="1" x14ac:dyDescent="0.25">
      <c r="A95" s="1"/>
      <c r="B95" s="31" t="str">
        <f>IF(D57 = "VOE", "", IF(SUM(F90:F92) = 0, "",IF(SUM(F90:F92) = F93, "", "Year to Date Base pay, Overtime and Other income do not add to the Gross Wages, please correct or explain.")))</f>
        <v/>
      </c>
      <c r="C95" s="1"/>
      <c r="D95" s="1"/>
      <c r="E95" s="293"/>
      <c r="F95" s="268"/>
      <c r="G95" s="268"/>
      <c r="H95" s="268"/>
      <c r="I95" s="268"/>
      <c r="J95" s="294"/>
      <c r="K95" s="294"/>
      <c r="L95" s="294"/>
      <c r="M95" s="294"/>
      <c r="N95" s="294"/>
    </row>
    <row r="96" spans="1:14" ht="14.25" customHeight="1" x14ac:dyDescent="0.25">
      <c r="A96" s="1"/>
      <c r="B96" s="31" t="str">
        <f>IF(D57 = "VOE", "", IF(F93 &lt; E93, "Year to Date Gross Wages must be greater than or equal to the last pay stub", ""))</f>
        <v/>
      </c>
      <c r="C96" s="1"/>
      <c r="D96" s="1"/>
      <c r="E96" s="268"/>
      <c r="F96" s="268"/>
      <c r="G96" s="268"/>
      <c r="H96" s="268"/>
      <c r="I96" s="268"/>
      <c r="J96" s="294"/>
      <c r="K96" s="294"/>
      <c r="L96" s="294"/>
      <c r="M96" s="294"/>
      <c r="N96" s="294"/>
    </row>
    <row r="97" spans="1:14" ht="16.5" customHeight="1" x14ac:dyDescent="0.25">
      <c r="A97" s="1"/>
      <c r="B97" s="1"/>
      <c r="C97" s="31"/>
      <c r="D97" s="1"/>
      <c r="E97" s="268"/>
      <c r="F97" s="268"/>
      <c r="G97" s="268"/>
      <c r="H97" s="268"/>
      <c r="I97" s="268"/>
      <c r="J97" s="294"/>
      <c r="K97" s="294"/>
      <c r="L97" s="294"/>
      <c r="M97" s="294"/>
      <c r="N97" s="294"/>
    </row>
    <row r="98" spans="1:14" ht="15.75" customHeight="1" x14ac:dyDescent="0.25">
      <c r="A98" s="1"/>
      <c r="B98" s="32" t="str">
        <f xml:space="preserve"> IF(AND(B99 = "", B100 = ""), "", "If Regular Base Hours and/or Base Pay Rate are not provided on the check stubs, enter the numbers calculated below.")</f>
        <v/>
      </c>
      <c r="C98" s="31"/>
      <c r="D98" s="1"/>
      <c r="E98" s="268"/>
      <c r="F98" s="268"/>
      <c r="G98" s="268"/>
      <c r="H98" s="268"/>
      <c r="I98" s="268"/>
      <c r="J98" s="294"/>
      <c r="K98" s="294"/>
      <c r="L98" s="294"/>
      <c r="M98" s="294"/>
      <c r="N98" s="294"/>
    </row>
    <row r="99" spans="1:14" x14ac:dyDescent="0.25">
      <c r="A99" s="1"/>
      <c r="B99" s="33" t="str">
        <f>IF(D57 = "Pay Stubs", IF(G89 = "Hourly Pay Rate", IF(AND(C99="", D99 = "", E99 = ""), "","Hours Calculator"), ""), "")</f>
        <v/>
      </c>
      <c r="C99" s="34" t="str">
        <f>IF(D57 = "Pay Stubs", IF(G89 = "Hourly Pay Rate", IF(C89 = "", "",C90/C89), ""), "")</f>
        <v/>
      </c>
      <c r="D99" s="34" t="str">
        <f>IF(D57 = "Pay Stubs", IF(G89 = "Hourly Pay Rate", IF(D89 = "", "", D90/D89), ""), "")</f>
        <v/>
      </c>
      <c r="E99" s="34" t="str">
        <f>IF(D57 = "Pay Stubs", IF(G89 = "Hourly Pay Rate", IF(E89 = "", "", E90/E89), ""), "")</f>
        <v/>
      </c>
      <c r="F99" s="268"/>
      <c r="G99" s="35"/>
      <c r="H99" s="1"/>
      <c r="I99" s="268"/>
      <c r="J99" s="294"/>
      <c r="K99" s="294"/>
      <c r="L99" s="310"/>
      <c r="M99" s="310"/>
    </row>
    <row r="100" spans="1:14" x14ac:dyDescent="0.25">
      <c r="A100" s="1"/>
      <c r="B100" s="33" t="str">
        <f>IF(D57 = "Pay Stubs", IF(G89 = "Hourly Pay Rate", IF(AND(C100="", D100 = "", E100 = ""), "","Rate Calculator"), ""), "")</f>
        <v/>
      </c>
      <c r="C100" s="59" t="str">
        <f>IF(D57 = "Pay Stubs", IF(G89="Hourly Pay Rate", IF(OR(C88 = "",C88 = 0), "", C90/C88),""), "")</f>
        <v/>
      </c>
      <c r="D100" s="59" t="str">
        <f>IF(D57="Pay Stubs",IF(G89="Hourly Pay Rate",IF(OR(D88="", D88 = 0),"",D90/D88), ""),"")</f>
        <v/>
      </c>
      <c r="E100" s="59" t="str">
        <f>IF(D57 = "Pay Stubs", IF(G89="Hourly Pay Rate", IF(OR(E88 = "",E88 = 0), "", E90/E88), ""), "")</f>
        <v/>
      </c>
      <c r="F100" s="1"/>
      <c r="G100" s="35"/>
      <c r="H100" s="1"/>
      <c r="I100" s="268"/>
      <c r="J100" s="294"/>
      <c r="K100" s="294"/>
      <c r="L100" s="310"/>
      <c r="M100" s="310"/>
    </row>
    <row r="101" spans="1:14" x14ac:dyDescent="0.25">
      <c r="A101" s="1"/>
      <c r="B101" s="268"/>
      <c r="C101" s="268"/>
      <c r="D101" s="268"/>
      <c r="E101" s="268"/>
      <c r="F101" s="268"/>
      <c r="G101" s="1"/>
      <c r="H101" s="6"/>
      <c r="I101" s="268"/>
      <c r="J101" s="294"/>
      <c r="K101" s="294"/>
      <c r="L101" s="310"/>
      <c r="M101" s="310"/>
    </row>
    <row r="102" spans="1:14" ht="15" customHeight="1" x14ac:dyDescent="0.25">
      <c r="A102" s="1"/>
      <c r="B102" s="1"/>
      <c r="C102" s="1"/>
      <c r="D102" s="1"/>
      <c r="E102" s="1"/>
      <c r="F102" s="1"/>
      <c r="G102" s="1"/>
      <c r="H102" s="1"/>
      <c r="I102" s="1"/>
      <c r="J102" s="294"/>
      <c r="K102" s="294"/>
      <c r="L102" s="310"/>
      <c r="M102" s="310"/>
    </row>
    <row r="103" spans="1:14" ht="14.25" customHeight="1" thickBot="1" x14ac:dyDescent="0.3">
      <c r="A103" s="1"/>
      <c r="B103" s="212" t="s">
        <v>197</v>
      </c>
      <c r="C103" s="213"/>
      <c r="D103" s="212" t="str">
        <f>E5</f>
        <v>Name not entered on Household Summary</v>
      </c>
      <c r="E103" s="213"/>
      <c r="F103" s="213"/>
      <c r="G103" s="213"/>
      <c r="H103" s="214" t="s">
        <v>235</v>
      </c>
      <c r="I103" s="268"/>
      <c r="J103" s="294"/>
      <c r="K103" s="294"/>
      <c r="L103" s="310"/>
      <c r="M103" s="310"/>
    </row>
    <row r="104" spans="1:14" ht="12" customHeight="1" thickTop="1" thickBot="1" x14ac:dyDescent="0.3">
      <c r="A104" s="1"/>
      <c r="B104" s="1"/>
      <c r="C104" s="268"/>
      <c r="D104" s="1"/>
      <c r="E104" s="1"/>
      <c r="F104" s="1"/>
      <c r="G104" s="1"/>
      <c r="H104" s="1"/>
      <c r="I104" s="1"/>
      <c r="J104" s="294"/>
      <c r="K104" s="294"/>
      <c r="L104" s="310"/>
      <c r="M104" s="310"/>
    </row>
    <row r="105" spans="1:14" ht="16.5" thickBot="1" x14ac:dyDescent="0.3">
      <c r="A105" s="1"/>
      <c r="B105" s="5" t="s">
        <v>236</v>
      </c>
      <c r="C105" s="268" t="s">
        <v>200</v>
      </c>
      <c r="D105" s="421"/>
      <c r="E105" s="422"/>
      <c r="F105" s="422"/>
      <c r="G105" s="423"/>
      <c r="H105" s="191" t="str">
        <f>IF(D107="VOE", E117, IF(D107 = "Pay Stubs", E129, ""))</f>
        <v/>
      </c>
      <c r="I105" s="180"/>
      <c r="J105" s="181"/>
      <c r="K105" s="294"/>
      <c r="L105" s="310"/>
      <c r="M105" s="310"/>
    </row>
    <row r="106" spans="1:14" ht="7.5" customHeight="1" thickBot="1" x14ac:dyDescent="0.3">
      <c r="A106" s="1"/>
      <c r="B106" s="5"/>
      <c r="C106" s="268"/>
      <c r="D106" s="295"/>
      <c r="E106" s="80"/>
      <c r="F106" s="80"/>
      <c r="G106" s="72" t="s">
        <v>201</v>
      </c>
      <c r="H106" s="184" t="s">
        <v>202</v>
      </c>
      <c r="I106" s="182"/>
      <c r="J106" s="183"/>
      <c r="K106" s="294"/>
      <c r="L106" s="310"/>
      <c r="M106" s="310"/>
    </row>
    <row r="107" spans="1:14" ht="16.5" thickBot="1" x14ac:dyDescent="0.3">
      <c r="A107" s="1"/>
      <c r="B107" s="5"/>
      <c r="C107" s="88" t="s">
        <v>203</v>
      </c>
      <c r="D107" s="296"/>
      <c r="E107" s="150">
        <f>IF(OR(D107="",D109=""),0,1)</f>
        <v>0</v>
      </c>
      <c r="F107" s="77"/>
      <c r="G107" s="185" t="str">
        <f>IFERROR(IF(OR(H105 = "Monthly", H105="Semi-Monthly"), IF(D107="VOE", H118, IF(D107 = "Pay Stubs", F131, "")), ROUNDUP(H107,0)),"")</f>
        <v/>
      </c>
      <c r="H107" s="186" t="str">
        <f>IFERROR(G109/(VLOOKUP(H105, PayPeriods, 2, FALSE)),"")</f>
        <v/>
      </c>
      <c r="I107" s="187"/>
      <c r="J107" s="188" t="str">
        <f>IFERROR(IF(AND(H105="Bi-Weekly",G107&gt;26),26,IF(AND(H105="Bi-Weekly",G107&lt;=26),G107,IF(AND(H105="Semi-Monthly",G107&gt;24),24,IF(AND(H105="Weekly",G107&gt;52),52,IF(AND(H105="Weekly",G107&lt;=52),G107,G107))))),"")</f>
        <v/>
      </c>
      <c r="K107" s="294"/>
      <c r="L107" s="310"/>
      <c r="M107" s="310"/>
    </row>
    <row r="108" spans="1:14" ht="7.5" customHeight="1" thickBot="1" x14ac:dyDescent="0.3">
      <c r="A108" s="1"/>
      <c r="B108" s="5"/>
      <c r="C108" s="268"/>
      <c r="D108" s="297"/>
      <c r="E108" s="77"/>
      <c r="F108" s="72" t="s">
        <v>204</v>
      </c>
      <c r="G108" s="189" t="s">
        <v>205</v>
      </c>
      <c r="H108" s="190" t="s">
        <v>206</v>
      </c>
      <c r="I108" s="187"/>
      <c r="J108" s="188"/>
      <c r="K108" s="294"/>
      <c r="L108" s="310"/>
      <c r="M108" s="310"/>
    </row>
    <row r="109" spans="1:14" ht="16.5" thickBot="1" x14ac:dyDescent="0.3">
      <c r="A109" s="1"/>
      <c r="B109" s="1"/>
      <c r="C109" s="89" t="s">
        <v>207</v>
      </c>
      <c r="D109" s="298"/>
      <c r="E109" s="256" t="e">
        <f>CONCATENATE("1/1/",YEAR(F109))</f>
        <v>#VALUE!</v>
      </c>
      <c r="F109" s="76" t="str">
        <f>IF(D107 = "VOE", E118, IF(D107 = "Pay Stubs", IF(OR(C137 = "", D137="",E137 = ""), IF(OR(C136 = "",D136="", E136=""), "", E136), E137),""))</f>
        <v/>
      </c>
      <c r="G109" s="191" t="str">
        <f>IFERROR(IF(YEAR(D109) = YEAR(F109), F109-D109+1,F109-E109+1),"")</f>
        <v/>
      </c>
      <c r="H109" s="191" t="str">
        <f>IFERROR(ROUNDUP(G109*(5/7), 0),"")</f>
        <v/>
      </c>
      <c r="I109" s="192"/>
      <c r="J109" s="188"/>
      <c r="K109" s="294"/>
      <c r="L109" s="342"/>
      <c r="M109" s="310"/>
    </row>
    <row r="110" spans="1:14" ht="13.5" customHeight="1" thickBot="1" x14ac:dyDescent="0.3">
      <c r="A110" s="1"/>
      <c r="B110" s="15"/>
      <c r="C110" s="299"/>
      <c r="D110" s="300"/>
      <c r="E110" s="78"/>
      <c r="F110" s="78"/>
      <c r="G110" s="73" t="s">
        <v>208</v>
      </c>
      <c r="H110" s="79" t="str">
        <f>IF(D107 = "VOE", IF(E115&gt;VLOOKUP(H105, PayPeriods, 6, FALSE), VLOOKUP(H105, PayPeriods, 6, FALSE), E115),IF(D107="Pay Stubs", IF((C138+D138+E138)/3 &gt; VLOOKUP(H105, PayPeriods, 6, FALSE), VLOOKUP(H105, PayPeriods, 6, FALSE), (C138+D138+E138)/3), ""))</f>
        <v/>
      </c>
      <c r="I110" s="268"/>
      <c r="K110" s="294"/>
      <c r="L110" s="310"/>
      <c r="M110" s="310"/>
    </row>
    <row r="111" spans="1:14" ht="13.5" customHeight="1" thickTop="1" x14ac:dyDescent="0.25">
      <c r="A111" s="1"/>
      <c r="B111" s="1"/>
      <c r="C111" s="301"/>
      <c r="D111" s="302"/>
      <c r="E111" s="303"/>
      <c r="F111" s="303"/>
      <c r="G111" s="301"/>
      <c r="H111" s="16"/>
      <c r="I111" s="268"/>
      <c r="K111" s="294"/>
      <c r="L111" s="310"/>
      <c r="M111" s="310"/>
    </row>
    <row r="112" spans="1:14" ht="15.75" customHeight="1" thickBot="1" x14ac:dyDescent="0.3">
      <c r="A112" s="1"/>
      <c r="B112" s="215" t="s">
        <v>209</v>
      </c>
      <c r="C112" s="424" t="s">
        <v>210</v>
      </c>
      <c r="D112" s="424"/>
      <c r="E112" s="424"/>
      <c r="F112" s="424"/>
      <c r="G112" s="424"/>
      <c r="H112" s="424"/>
      <c r="I112" s="268"/>
      <c r="K112" s="294"/>
      <c r="L112" s="310"/>
      <c r="M112" s="310"/>
    </row>
    <row r="113" spans="1:13" ht="7.5" customHeight="1" thickTop="1" x14ac:dyDescent="0.25">
      <c r="A113" s="1"/>
      <c r="B113" s="17"/>
      <c r="C113" s="304"/>
      <c r="D113" s="302"/>
      <c r="E113" s="305"/>
      <c r="F113" s="305"/>
      <c r="G113" s="301"/>
      <c r="H113" s="301"/>
      <c r="I113" s="268"/>
      <c r="K113" s="294"/>
      <c r="L113" s="310"/>
      <c r="M113" s="310"/>
    </row>
    <row r="114" spans="1:13" ht="24.75" thickBot="1" x14ac:dyDescent="0.3">
      <c r="A114" s="1"/>
      <c r="B114" s="17"/>
      <c r="C114" s="18"/>
      <c r="D114" s="18"/>
      <c r="E114" s="140" t="s">
        <v>211</v>
      </c>
      <c r="F114" s="39" t="s">
        <v>176</v>
      </c>
      <c r="G114" s="40" t="s">
        <v>212</v>
      </c>
      <c r="H114" s="39" t="s">
        <v>213</v>
      </c>
      <c r="I114" s="306"/>
      <c r="K114" s="294"/>
      <c r="L114" s="310"/>
      <c r="M114" s="310"/>
    </row>
    <row r="115" spans="1:13" ht="16.5" thickBot="1" x14ac:dyDescent="0.3">
      <c r="A115" s="1"/>
      <c r="B115" s="1"/>
      <c r="C115" s="425" t="s">
        <v>180</v>
      </c>
      <c r="D115" s="426"/>
      <c r="E115" s="151"/>
      <c r="F115" s="307"/>
      <c r="G115" s="308"/>
      <c r="H115" s="142"/>
      <c r="I115" s="309"/>
      <c r="K115" s="294"/>
      <c r="L115" s="310"/>
      <c r="M115" s="310"/>
    </row>
    <row r="116" spans="1:13" ht="16.5" thickBot="1" x14ac:dyDescent="0.3">
      <c r="A116" s="1"/>
      <c r="B116" s="398" t="str">
        <f>IF(D107 = "VOE", IF(G116 = "Hourly Pay Rate", IF(E115&gt;VLOOKUP(H105,PayPeriods,6,FALSE),CONCATENATE("    Average hours &gt; ", ROUND(VLOOKUP(H105, PayPeriods, 6, FALSE),2), " (Standard Work Hours in Year / Pay Periods in Year);  ", ROUND(VLOOKUP(H105, PayPeriods, 6, FALSE),2), " hours used."), ""), ""), "")</f>
        <v/>
      </c>
      <c r="C116" s="428" t="s">
        <v>214</v>
      </c>
      <c r="D116" s="429"/>
      <c r="E116" s="193"/>
      <c r="F116" s="138" t="s">
        <v>215</v>
      </c>
      <c r="G116" s="430"/>
      <c r="H116" s="431"/>
      <c r="I116" s="268"/>
      <c r="K116" s="294"/>
      <c r="L116" s="310"/>
      <c r="M116" s="310"/>
    </row>
    <row r="117" spans="1:13" x14ac:dyDescent="0.25">
      <c r="A117" s="1"/>
      <c r="B117" s="398"/>
      <c r="C117" s="425" t="s">
        <v>216</v>
      </c>
      <c r="D117" s="426"/>
      <c r="E117" s="141"/>
      <c r="F117" s="432" t="str">
        <f>IF(AND(E117 &lt;&gt; "Monthly", E117 &lt;&gt; "Semi-Monthly", H118&gt;0), "Payroll Frequency changed, delete value in H118", "")</f>
        <v/>
      </c>
      <c r="G117" s="433"/>
      <c r="H117" s="434"/>
      <c r="I117" s="309"/>
      <c r="K117" s="294"/>
      <c r="L117" s="310"/>
      <c r="M117" s="310"/>
    </row>
    <row r="118" spans="1:13" x14ac:dyDescent="0.25">
      <c r="A118" s="1"/>
      <c r="B118" s="398"/>
      <c r="C118" s="405" t="s">
        <v>204</v>
      </c>
      <c r="D118" s="406"/>
      <c r="E118" s="152"/>
      <c r="F118" s="407" t="str">
        <f>IF(D107 = "VOE", IF(H105 &lt;&gt; "", IF(H105 = "Annual", "1 pay period", IF(OR(E117="Semi-Monthly", E117 = "Monthly"), "Enter # of Pay Periods to Date", IF(E118 = "", "",CONCATENATE(J107," pay periods to date")))), ""), "")</f>
        <v/>
      </c>
      <c r="G118" s="407"/>
      <c r="H118" s="44"/>
      <c r="I118" s="74">
        <f>IF(F118 = "Enter # of Pay Periods to Date", 50, 0)</f>
        <v>0</v>
      </c>
      <c r="K118" s="294"/>
      <c r="L118" s="310"/>
      <c r="M118" s="310"/>
    </row>
    <row r="119" spans="1:13" x14ac:dyDescent="0.25">
      <c r="A119" s="1"/>
      <c r="B119" s="398"/>
      <c r="C119" s="408" t="s">
        <v>217</v>
      </c>
      <c r="D119" s="409"/>
      <c r="E119" s="194"/>
      <c r="F119" s="314" t="str">
        <f>IF(G119 = "", "", IF(G119 = 0, 0, G119/VLOOKUP(H105, PayPeriods, 3, FALSE)))</f>
        <v/>
      </c>
      <c r="G119" s="270" t="str">
        <f>IF(OR(G116="", E117 = "", E118=""), "", IF(D107="VOE",IF(G116="Hourly Pay Rate",H110*E116*VLOOKUP(H105, PayPeriods, 4, FALSE) *(VLOOKUP(H105,PayPeriods,3,FALSE)),E116*VLOOKUP(G116,PayRates,2,FALSE)),""))</f>
        <v/>
      </c>
      <c r="H119" s="42"/>
      <c r="I119" s="280"/>
      <c r="K119" s="294"/>
      <c r="L119" s="310"/>
      <c r="M119" s="310"/>
    </row>
    <row r="120" spans="1:13" ht="15.75" customHeight="1" x14ac:dyDescent="0.25">
      <c r="A120" s="1"/>
      <c r="B120" s="265"/>
      <c r="C120" s="408" t="s">
        <v>183</v>
      </c>
      <c r="D120" s="409"/>
      <c r="E120" s="195"/>
      <c r="F120" s="293" t="str">
        <f>IF(OR(G116="", E117 = "", E118=""), "", IF(D107="VOE",IF(YEAR(D109) = YEAR(E109), (E120/H109)*VLOOKUP(H105, PayPeriods, 5,FALSE), IF(G107 = 0, 0, E120/G107)), ""))</f>
        <v/>
      </c>
      <c r="G120" s="315" t="str">
        <f>IF(OR(G116="", E117 = "", E118=""), "", IF(D107= "VOE", IF(YEAR(D109) = YEAR(E109), (E120/H109)*VLOOKUP(H105, PayPeriods, 5, FALSE) * VLOOKUP(H105, PayPeriods, 3,FALSE), IF(G107 = 0, 0, (E120/G107)*VLOOKUP(H105, PayPeriods, 3, FALSE))), ""))</f>
        <v/>
      </c>
      <c r="H120" s="19"/>
      <c r="I120" s="280"/>
      <c r="K120" s="294"/>
      <c r="L120" s="310"/>
      <c r="M120" s="310"/>
    </row>
    <row r="121" spans="1:13" ht="15.75" customHeight="1" x14ac:dyDescent="0.25">
      <c r="A121" s="1"/>
      <c r="C121" s="416" t="s">
        <v>218</v>
      </c>
      <c r="D121" s="417"/>
      <c r="E121" s="160"/>
      <c r="F121" s="316"/>
      <c r="G121" s="317"/>
      <c r="H121" s="43"/>
      <c r="I121" s="293"/>
      <c r="K121" s="294"/>
      <c r="L121" s="310"/>
      <c r="M121" s="310"/>
    </row>
    <row r="122" spans="1:13" x14ac:dyDescent="0.25">
      <c r="A122" s="1"/>
      <c r="C122" s="418"/>
      <c r="D122" s="419"/>
      <c r="E122" s="193"/>
      <c r="F122" s="318" t="str">
        <f>IF(OR(G116="", E117 = "", E118=""), "", IF(D107="VOE", IF(YEAR(D109) = YEAR(E109), (E122/H109)*VLOOKUP(H105, PayPeriods, 5,FALSE), IF(G107 = 0, 0, E122/G107)),""))</f>
        <v/>
      </c>
      <c r="G122" s="319" t="str">
        <f>IF(OR(G116="", E117 = "", E118=""), "", IF(D107 = "VOE", IF(YEAR(D109) = YEAR(E109), (E122/H109)*VLOOKUP(H105, PayPeriods, 5, FALSE) * VLOOKUP(H105, PayPeriods, 3,FALSE), IF(G107 = 0, 0, E122/G107)*VLOOKUP(H105, PayPeriods, 3, FALSE)), ""))</f>
        <v/>
      </c>
      <c r="H122" s="42"/>
      <c r="I122" s="293"/>
      <c r="K122" s="294"/>
      <c r="L122" s="310"/>
      <c r="M122" s="310"/>
    </row>
    <row r="123" spans="1:13" x14ac:dyDescent="0.25">
      <c r="A123" s="1"/>
      <c r="C123" s="408" t="s">
        <v>219</v>
      </c>
      <c r="D123" s="409"/>
      <c r="E123" s="320">
        <f>E119+E120+E122</f>
        <v>0</v>
      </c>
      <c r="F123" s="139"/>
      <c r="G123" s="270" t="str">
        <f>IF(OR(G116="", E117 = "", E118=""), "", IF(D107 = "VOE", SUM(G119:G122),""))</f>
        <v/>
      </c>
      <c r="H123" s="20" t="str">
        <f>IF(OR(G116="",E117="",E118=""),"",IF(D107="VOE",IF(YEAR(D109) = YEAR(F109), (E123/H109) *260, IF(G107=0,0,(E123/G107)*VLOOKUP(H105,PayPeriods,3,FALSE))),""))</f>
        <v/>
      </c>
      <c r="I123" s="268"/>
      <c r="K123" s="294"/>
      <c r="L123" s="310"/>
      <c r="M123" s="310"/>
    </row>
    <row r="124" spans="1:13" x14ac:dyDescent="0.25">
      <c r="A124" s="1"/>
      <c r="C124" s="408" t="str">
        <f>IF(E118="","Gross Pay Prior Year",CONCATENATE("Gross Pay ",YEAR(E118)-1))</f>
        <v>Gross Pay Prior Year</v>
      </c>
      <c r="D124" s="409"/>
      <c r="E124" s="194"/>
      <c r="F124" s="321"/>
      <c r="G124" s="321"/>
      <c r="H124" s="22"/>
      <c r="I124" s="268"/>
      <c r="J124" s="294"/>
      <c r="K124" s="294"/>
      <c r="L124" s="310"/>
      <c r="M124" s="310"/>
    </row>
    <row r="125" spans="1:13" ht="16.5" thickBot="1" x14ac:dyDescent="0.3">
      <c r="A125" s="1"/>
      <c r="B125" s="21"/>
      <c r="C125" s="408" t="str">
        <f>IF(E118="","Gross Pay Prior Year",CONCATENATE("Gross Pay ",YEAR(E118)-2))</f>
        <v>Gross Pay Prior Year</v>
      </c>
      <c r="D125" s="409"/>
      <c r="E125" s="325"/>
      <c r="F125" s="321"/>
      <c r="G125" s="321"/>
      <c r="H125" s="22"/>
      <c r="I125" s="268"/>
      <c r="J125" s="294"/>
      <c r="K125" s="294"/>
      <c r="L125" s="310"/>
      <c r="M125" s="310"/>
    </row>
    <row r="126" spans="1:13" ht="7.5" customHeight="1" x14ac:dyDescent="0.25">
      <c r="A126" s="1"/>
      <c r="B126" s="1"/>
      <c r="C126" s="309"/>
      <c r="D126" s="309"/>
      <c r="E126" s="321"/>
      <c r="F126" s="321"/>
      <c r="G126" s="321"/>
      <c r="H126" s="22"/>
      <c r="I126" s="268"/>
      <c r="J126" s="294"/>
      <c r="K126" s="294"/>
      <c r="L126" s="310"/>
      <c r="M126" s="310"/>
    </row>
    <row r="127" spans="1:13" ht="24" customHeight="1" x14ac:dyDescent="0.25">
      <c r="A127" s="1"/>
      <c r="B127" s="1"/>
      <c r="C127" s="445" t="str">
        <f>IF(D107="VOE", IF(SUM(E119:E122)=E123, "", "Base Pay + Overtime + Commissions/Tips do not add to the Gross Pay (Current Year).  Please correct the numbers or explain the difference."), "")</f>
        <v/>
      </c>
      <c r="D127" s="445"/>
      <c r="E127" s="445"/>
      <c r="F127" s="445"/>
      <c r="G127" s="445"/>
      <c r="H127" s="445"/>
      <c r="I127" s="268"/>
      <c r="J127" s="294"/>
      <c r="K127" s="294"/>
      <c r="L127" s="310"/>
      <c r="M127" s="310"/>
    </row>
    <row r="128" spans="1:13" ht="16.5" thickBot="1" x14ac:dyDescent="0.3">
      <c r="A128" s="1"/>
      <c r="C128" s="446"/>
      <c r="D128" s="446"/>
      <c r="G128" s="75" t="s">
        <v>220</v>
      </c>
      <c r="H128" s="76">
        <f>IF(OR(C137 = "", D137="", E137=""), IF(OR(C136 = "", D136 = "", E136 = ""), (E135-C135)/2, (E136-C136)/2), (E137-C137)/2)</f>
        <v>0</v>
      </c>
      <c r="I128" s="268"/>
      <c r="J128" s="294"/>
      <c r="K128" s="294"/>
      <c r="L128" s="310"/>
      <c r="M128" s="310"/>
    </row>
    <row r="129" spans="1:13" ht="15.75" customHeight="1" thickBot="1" x14ac:dyDescent="0.3">
      <c r="A129" s="1"/>
      <c r="B129" s="216" t="s">
        <v>221</v>
      </c>
      <c r="C129" s="447" t="s">
        <v>222</v>
      </c>
      <c r="D129" s="448"/>
      <c r="E129" s="143"/>
      <c r="F129" s="449" t="s">
        <v>223</v>
      </c>
      <c r="G129" s="450"/>
      <c r="H129" s="25" t="str">
        <f>IF(OR(H128="", H128 = 0, H128&gt;31), "", IF(H128 &gt;20, "Monthly", IF(H128&gt;14, "Semi-Monthly", IF(H128&gt;9, "Bi-Weekly", "Weekly"))))</f>
        <v/>
      </c>
      <c r="I129" s="268"/>
      <c r="J129" s="294"/>
      <c r="K129" s="294"/>
      <c r="L129" s="310"/>
      <c r="M129" s="310"/>
    </row>
    <row r="130" spans="1:13" ht="7.5" customHeight="1" thickTop="1" x14ac:dyDescent="0.25">
      <c r="A130" s="1"/>
      <c r="B130" s="23"/>
      <c r="C130" s="24"/>
      <c r="D130" s="24"/>
      <c r="E130" s="24"/>
      <c r="F130" s="266"/>
      <c r="G130" s="267"/>
      <c r="H130" s="25"/>
      <c r="I130" s="268"/>
      <c r="J130" s="294"/>
      <c r="K130" s="294"/>
      <c r="L130" s="310"/>
      <c r="M130" s="310"/>
    </row>
    <row r="131" spans="1:13" x14ac:dyDescent="0.25">
      <c r="A131" s="1"/>
      <c r="B131" s="1"/>
      <c r="C131" s="427" t="str">
        <f>IF(D107="Pay Stubs",IF(H105&lt;&gt;"",IF(OR(H105="Semi-Monthly",H105="Monthly"),"Enter number of Pay Periods to Date", IF(F131&gt;0,"Payroll Frequency changed, delete value in F131", "")),""), "")</f>
        <v/>
      </c>
      <c r="D131" s="427"/>
      <c r="E131" s="427"/>
      <c r="F131" s="45"/>
      <c r="G131" s="154">
        <f>IF(C131 = "Enter number of Pay Periods to Date", 50, 0)</f>
        <v>0</v>
      </c>
      <c r="H131" s="25"/>
      <c r="I131" s="268"/>
      <c r="J131" s="294"/>
      <c r="K131" s="294"/>
      <c r="L131" s="310"/>
      <c r="M131" s="310"/>
    </row>
    <row r="132" spans="1:13" ht="15.75" customHeight="1" x14ac:dyDescent="0.25">
      <c r="A132" s="1"/>
      <c r="B132" s="5"/>
      <c r="C132" s="435" t="str">
        <f xml:space="preserve"> IF(AND(OR(G143="", G143 = 0), OR(H143="", H143=0)), "", IF(H128&gt;31, "Pay stubs do not appear to be consecutive based on dates entered.", IF(OR( E136 &lt; C136, E136 &lt;D136, E137 &lt; C137, E137 &lt;D137), "Pay Stubs may be out of order.  Please check dates.",IF(H129 = "", "", IF(E129 = H129, "", "If Payroll Frequency selected does not equal Recommended please provide an explanation.")))))</f>
        <v/>
      </c>
      <c r="D132" s="435"/>
      <c r="E132" s="435"/>
      <c r="F132" s="435"/>
      <c r="G132" s="435"/>
      <c r="H132" s="435"/>
      <c r="I132" s="268"/>
      <c r="J132" s="294"/>
      <c r="K132" s="294"/>
      <c r="L132" s="310"/>
      <c r="M132" s="310"/>
    </row>
    <row r="133" spans="1:13" ht="7.5" customHeight="1" x14ac:dyDescent="0.25">
      <c r="A133" s="1"/>
      <c r="B133" s="1"/>
      <c r="C133" s="327"/>
      <c r="D133" s="268"/>
      <c r="E133" s="268"/>
      <c r="F133" s="268"/>
      <c r="G133" s="268"/>
      <c r="H133" s="268"/>
      <c r="I133" s="268"/>
      <c r="J133" s="294"/>
      <c r="K133" s="294"/>
      <c r="L133" s="310"/>
      <c r="M133" s="310"/>
    </row>
    <row r="134" spans="1:13" ht="24.75" thickBot="1" x14ac:dyDescent="0.3">
      <c r="A134" s="1"/>
      <c r="B134" s="26"/>
      <c r="C134" s="29" t="s">
        <v>224</v>
      </c>
      <c r="D134" s="29" t="s">
        <v>225</v>
      </c>
      <c r="E134" s="29" t="s">
        <v>226</v>
      </c>
      <c r="F134" s="28" t="s">
        <v>227</v>
      </c>
      <c r="G134" s="29" t="s">
        <v>228</v>
      </c>
      <c r="H134" s="29" t="s">
        <v>213</v>
      </c>
      <c r="I134" s="1"/>
      <c r="K134" s="294"/>
      <c r="L134" s="310"/>
      <c r="M134" s="310"/>
    </row>
    <row r="135" spans="1:13" x14ac:dyDescent="0.25">
      <c r="A135" s="1"/>
      <c r="B135" s="263" t="s">
        <v>229</v>
      </c>
      <c r="C135" s="166"/>
      <c r="D135" s="153"/>
      <c r="E135" s="167"/>
      <c r="F135" s="436" t="str">
        <f>IF(D107 = "Pay Stubs", IF(AND(H105 &lt;&gt; "", F109 &lt;&gt; ""), IF(H105 = "Annual", "1 pay check to date", IF(OR(H105="Semi-Monthly", H105 = "Monthly"), "", IF(E129 = "", "",CONCATENATE(G107," pay checks to date")))), ""), "")</f>
        <v/>
      </c>
      <c r="G135" s="439" t="str">
        <f>IF(D107 = "Pay Stubs", IF(G139 = "Hourly Pay Rate", IF((C138+D138+E138)/3&gt;VLOOKUP(H105,PayPeriods,6,FALSE),CONCATENATE("Average hours &gt; ", ROUND(VLOOKUP(H105, PayPeriods, 6, FALSE),2), " (Standard Work Hours in Year / Pay Periods in Year); ", ROUND(VLOOKUP(H105, PayPeriods, 6, FALSE),2), " hours used to calculate base pay."), ""), ""), "")</f>
        <v/>
      </c>
      <c r="H135" s="440"/>
      <c r="I135" s="30"/>
      <c r="K135" s="294"/>
      <c r="L135" s="310"/>
      <c r="M135" s="310"/>
    </row>
    <row r="136" spans="1:13" x14ac:dyDescent="0.25">
      <c r="A136" s="1"/>
      <c r="B136" s="263" t="s">
        <v>230</v>
      </c>
      <c r="C136" s="168"/>
      <c r="D136" s="169"/>
      <c r="E136" s="170"/>
      <c r="F136" s="437"/>
      <c r="G136" s="441"/>
      <c r="H136" s="442"/>
      <c r="I136" s="38"/>
      <c r="K136" s="294"/>
      <c r="L136" s="310"/>
      <c r="M136" s="310"/>
    </row>
    <row r="137" spans="1:13" x14ac:dyDescent="0.25">
      <c r="A137" s="1"/>
      <c r="B137" s="263" t="s">
        <v>231</v>
      </c>
      <c r="C137" s="168"/>
      <c r="D137" s="169"/>
      <c r="E137" s="171"/>
      <c r="F137" s="437"/>
      <c r="G137" s="441"/>
      <c r="H137" s="442"/>
      <c r="I137" s="30"/>
      <c r="K137" s="294"/>
      <c r="L137" s="310"/>
      <c r="M137" s="310"/>
    </row>
    <row r="138" spans="1:13" ht="16.5" thickBot="1" x14ac:dyDescent="0.3">
      <c r="A138" s="1"/>
      <c r="B138" s="328" t="s">
        <v>232</v>
      </c>
      <c r="C138" s="329"/>
      <c r="D138" s="330"/>
      <c r="E138" s="331"/>
      <c r="F138" s="438"/>
      <c r="G138" s="441"/>
      <c r="H138" s="442"/>
      <c r="I138" s="30"/>
      <c r="K138" s="294"/>
      <c r="L138" s="310"/>
      <c r="M138" s="310"/>
    </row>
    <row r="139" spans="1:13" ht="16.5" thickBot="1" x14ac:dyDescent="0.3">
      <c r="A139" s="1"/>
      <c r="B139" s="145" t="s">
        <v>214</v>
      </c>
      <c r="C139" s="274"/>
      <c r="D139" s="332"/>
      <c r="E139" s="333"/>
      <c r="F139" s="146" t="s">
        <v>233</v>
      </c>
      <c r="G139" s="443"/>
      <c r="H139" s="444"/>
      <c r="I139" s="30"/>
      <c r="K139" s="294"/>
      <c r="L139" s="310"/>
      <c r="M139" s="310"/>
    </row>
    <row r="140" spans="1:13" x14ac:dyDescent="0.25">
      <c r="A140" s="1"/>
      <c r="B140" s="334" t="s">
        <v>217</v>
      </c>
      <c r="C140" s="274"/>
      <c r="D140" s="332"/>
      <c r="E140" s="333"/>
      <c r="F140" s="335"/>
      <c r="G140" s="336" t="str">
        <f>IF(OR(E129 = "", G139 = ""), "", IF(AND(E136="", E137 = ""), "", IF(D107 = "Pay Stubs", IF(G139 = "Hourly Pay Rate", H110*E139*(VLOOKUP(H105,PayPeriods,3,FALSE)),E139*VLOOKUP(G139, PayRates, 2, FALSE)), "")))</f>
        <v/>
      </c>
      <c r="H140" s="42"/>
      <c r="I140" s="30"/>
      <c r="K140" s="294"/>
      <c r="L140" s="310"/>
      <c r="M140" s="310"/>
    </row>
    <row r="141" spans="1:13" x14ac:dyDescent="0.25">
      <c r="A141" s="1"/>
      <c r="B141" s="145" t="s">
        <v>183</v>
      </c>
      <c r="C141" s="274"/>
      <c r="D141" s="332"/>
      <c r="E141" s="333"/>
      <c r="F141" s="194"/>
      <c r="G141" s="337" t="str">
        <f>IF(E129="","",IF(AND(E136="",E137=""),"",IF(D107&lt;&gt;"Pay Stubs","", IF(YEAR(D109)=YEAR(E109), IF(OR(F141="", F141 = 0), (SUM(C141:E141)/3)*VLOOKUP(H105, PayPeriods, 3, FALSE), (F141/H109)*260), IF(J107=0,0,IF(OR(F141="", F141 = 0), SUM(C141:E141)/3*VLOOKUP(H105, PayPeriods, 3, FALSE), (F141/J107)*VLOOKUP(H105,PayPeriods,3,FALSE)))))))</f>
        <v/>
      </c>
      <c r="H141" s="19"/>
      <c r="I141" s="30"/>
      <c r="K141" s="294"/>
      <c r="L141" s="310"/>
      <c r="M141" s="310"/>
    </row>
    <row r="142" spans="1:13" x14ac:dyDescent="0.25">
      <c r="A142" s="1"/>
      <c r="B142" s="145" t="s">
        <v>153</v>
      </c>
      <c r="C142" s="274"/>
      <c r="D142" s="332"/>
      <c r="E142" s="333"/>
      <c r="F142" s="194"/>
      <c r="G142" s="319" t="str">
        <f>IF(E129="","",IF(AND(E136="",E137=""),"",IF(D107&lt;&gt;"Pay Stubs","", IF(YEAR(D109)=YEAR(E109), IF(OR(F142="", F142 = 0), (SUM(C142:E142)/3)*VLOOKUP(H105, PayPeriods, 3, FALSE), (F142/H109)*260), IF(J107=0,0,IF(OR(F142="", F142 = 0), SUM(C142:E142)/3*VLOOKUP(H105, PayPeriods, 3, FALSE), (F142/J107)*VLOOKUP(H105,PayPeriods,3,FALSE)))))))</f>
        <v/>
      </c>
      <c r="H142" s="19"/>
      <c r="I142" s="30"/>
      <c r="K142" s="294"/>
      <c r="L142" s="310"/>
      <c r="M142" s="310"/>
    </row>
    <row r="143" spans="1:13" ht="16.5" thickBot="1" x14ac:dyDescent="0.3">
      <c r="A143" s="1"/>
      <c r="B143" s="263" t="s">
        <v>234</v>
      </c>
      <c r="C143" s="338">
        <f>C140+C141+C142</f>
        <v>0</v>
      </c>
      <c r="D143" s="339">
        <f t="shared" ref="D143:E143" si="3">D140+D141+D142</f>
        <v>0</v>
      </c>
      <c r="E143" s="340">
        <f t="shared" si="3"/>
        <v>0</v>
      </c>
      <c r="F143" s="341"/>
      <c r="G143" s="337" t="str">
        <f>IF(E129 = "", "", IF(AND(E136 = "", E137=""), "", IF(D107 = "Pay Stubs", SUM(G140:G142), "")))</f>
        <v/>
      </c>
      <c r="H143" s="283" t="str">
        <f>IF(E129= "", "", IF(AND(E136="", E137 = ""), "", IF(D107 = "Pay Stubs", IF(YEAR(D109) = YEAR(F109), (F143/H109) *260, IF(J107 = 0, 0, (F143/J107)*VLOOKUP(H105,PayPeriods,3,FALSE))), "")))</f>
        <v/>
      </c>
      <c r="I143" s="30"/>
      <c r="J143" s="322"/>
      <c r="K143" s="294"/>
      <c r="L143" s="310"/>
      <c r="M143" s="310"/>
    </row>
    <row r="144" spans="1:13" ht="7.5" customHeight="1" x14ac:dyDescent="0.25">
      <c r="A144" s="1"/>
      <c r="B144" s="4"/>
      <c r="C144" s="321"/>
      <c r="D144" s="321"/>
      <c r="E144" s="321"/>
      <c r="F144" s="321"/>
      <c r="G144" s="321"/>
      <c r="H144" s="321"/>
      <c r="I144" s="30"/>
      <c r="J144" s="294"/>
      <c r="K144" s="294"/>
      <c r="L144" s="310"/>
      <c r="M144" s="310"/>
    </row>
    <row r="145" spans="1:13" x14ac:dyDescent="0.25">
      <c r="A145" s="1"/>
      <c r="B145" s="31" t="str">
        <f>IF(D107 = "VOE", "", IF(SUM(F140:F142) = 0, "",IF(SUM(F140:F142) = F143, "", "Year to Date Base pay, Overtime and Other income do not add to the Gross Wages, please correct or explain.")))</f>
        <v/>
      </c>
      <c r="C145" s="1"/>
      <c r="D145" s="1"/>
      <c r="E145" s="293"/>
      <c r="F145" s="268"/>
      <c r="G145" s="268"/>
      <c r="H145" s="268"/>
      <c r="I145" s="268"/>
      <c r="J145" s="294"/>
      <c r="K145" s="294"/>
      <c r="L145" s="310"/>
      <c r="M145" s="310"/>
    </row>
    <row r="146" spans="1:13" x14ac:dyDescent="0.25">
      <c r="A146" s="1"/>
      <c r="B146" s="31" t="str">
        <f>IF(D107 = "VOE", "", IF(F143 &lt; E143, "Year to Date Gross Wages must be greater than or equal to the last pay stub", ""))</f>
        <v/>
      </c>
      <c r="C146" s="1"/>
      <c r="D146" s="1"/>
      <c r="E146" s="268"/>
      <c r="F146" s="268"/>
      <c r="G146" s="268"/>
      <c r="H146" s="268"/>
      <c r="I146" s="268"/>
      <c r="J146" s="294"/>
      <c r="K146" s="294"/>
      <c r="L146" s="310"/>
      <c r="M146" s="310"/>
    </row>
    <row r="147" spans="1:13" x14ac:dyDescent="0.25">
      <c r="A147" s="1"/>
      <c r="B147" s="1"/>
      <c r="C147" s="31"/>
      <c r="D147" s="1"/>
      <c r="E147" s="268"/>
      <c r="F147" s="268"/>
      <c r="G147" s="268"/>
      <c r="H147" s="268"/>
      <c r="I147" s="268"/>
      <c r="J147" s="294"/>
      <c r="K147" s="294"/>
      <c r="L147" s="310"/>
      <c r="M147" s="310"/>
    </row>
    <row r="148" spans="1:13" x14ac:dyDescent="0.25">
      <c r="A148" s="1"/>
      <c r="B148" s="32" t="str">
        <f xml:space="preserve"> IF(AND(B149 = "", B150 = ""), "", "If Regular Base Hours and/or Base Pay Rate are not provided on the check stubs, enter the numbers calculated below.")</f>
        <v/>
      </c>
      <c r="C148" s="31"/>
      <c r="D148" s="1"/>
      <c r="E148" s="268"/>
      <c r="F148" s="268"/>
      <c r="G148" s="268"/>
      <c r="H148" s="268"/>
      <c r="I148" s="268"/>
      <c r="J148" s="294"/>
      <c r="K148" s="294"/>
      <c r="L148" s="310"/>
      <c r="M148" s="310"/>
    </row>
    <row r="149" spans="1:13" x14ac:dyDescent="0.25">
      <c r="A149" s="1"/>
      <c r="B149" s="33" t="str">
        <f>IF(D107 = "Pay Stubs", IF(G139 = "Hourly Pay Rate", IF(AND(C149="", D149 = "", E149 = ""), "","Hours Calculator"), ""), "")</f>
        <v/>
      </c>
      <c r="C149" s="34" t="str">
        <f>IF(D107 = "Pay Stubs", IF(G139 = "Hourly Pay Rate", IF(C139 = "", "",C140/C139), ""), "")</f>
        <v/>
      </c>
      <c r="D149" s="34" t="str">
        <f>IF(D107 = "Pay Stubs", IF(G139 = "Hourly Pay Rate", IF(D139 = "", "", D140/D139), ""), "")</f>
        <v/>
      </c>
      <c r="E149" s="34" t="str">
        <f>IF(D107 = "Pay Stubs", IF(G139 = "Hourly Pay Rate", IF(E139 = "", "", E140/E139), ""), "")</f>
        <v/>
      </c>
      <c r="F149" s="268"/>
      <c r="G149" s="35"/>
      <c r="H149" s="1"/>
      <c r="I149" s="268"/>
      <c r="J149" s="294"/>
      <c r="K149" s="294"/>
      <c r="L149" s="310"/>
      <c r="M149" s="310"/>
    </row>
    <row r="150" spans="1:13" x14ac:dyDescent="0.25">
      <c r="A150" s="1"/>
      <c r="B150" s="33" t="str">
        <f>IF(D107 = "Pay Stubs", IF(G139 = "Hourly Pay Rate", IF(AND(C150="", D150 = "", E150 = ""), "","Rate Calculator"), ""), "")</f>
        <v/>
      </c>
      <c r="C150" s="36" t="str">
        <f>IF(D107 = "Pay Stubs", IF(G139="Hourly Pay Rate", IF(OR(C138 = "",C138 = 0), "", C140/C138),""), "")</f>
        <v/>
      </c>
      <c r="D150" s="36" t="str">
        <f>IF(D107="Pay Stubs",IF(G139="Hourly Pay Rate",IF(OR(D138="", D138 = 0),"",D140/D138), ""),"")</f>
        <v/>
      </c>
      <c r="E150" s="36" t="str">
        <f>IF(D107 = "Pay Stubs", IF(G139="Hourly Pay Rate", IF(OR(E138 = "",E138 = 0), "", E140/E138), ""), "")</f>
        <v/>
      </c>
      <c r="F150" s="1"/>
      <c r="G150" s="35"/>
      <c r="H150" s="1"/>
      <c r="I150" s="268"/>
      <c r="J150" s="294"/>
      <c r="K150" s="294"/>
      <c r="L150" s="310"/>
      <c r="M150" s="310"/>
    </row>
    <row r="151" spans="1:13" x14ac:dyDescent="0.25">
      <c r="A151" s="1"/>
      <c r="B151" s="268"/>
      <c r="C151" s="268"/>
      <c r="D151" s="268"/>
      <c r="E151" s="268"/>
      <c r="F151" s="268"/>
      <c r="G151" s="1"/>
      <c r="H151" s="6"/>
      <c r="I151" s="268"/>
      <c r="J151" s="294"/>
      <c r="K151" s="294"/>
      <c r="L151" s="310"/>
      <c r="M151" s="310"/>
    </row>
    <row r="152" spans="1:13" ht="15" customHeight="1" x14ac:dyDescent="0.25">
      <c r="A152" s="1"/>
      <c r="B152" s="1"/>
      <c r="C152" s="1"/>
      <c r="D152" s="1"/>
      <c r="E152" s="1"/>
      <c r="F152" s="1"/>
      <c r="G152" s="1"/>
      <c r="H152" s="1"/>
      <c r="I152" s="1"/>
      <c r="J152" s="294"/>
      <c r="K152" s="294"/>
      <c r="L152" s="310"/>
      <c r="M152" s="310"/>
    </row>
    <row r="153" spans="1:13" ht="14.25" customHeight="1" thickBot="1" x14ac:dyDescent="0.3">
      <c r="A153" s="1"/>
      <c r="B153" s="212" t="s">
        <v>197</v>
      </c>
      <c r="C153" s="213"/>
      <c r="D153" s="212" t="str">
        <f>E5</f>
        <v>Name not entered on Household Summary</v>
      </c>
      <c r="E153" s="213"/>
      <c r="F153" s="213"/>
      <c r="G153" s="213"/>
      <c r="H153" s="214" t="s">
        <v>237</v>
      </c>
      <c r="I153" s="268"/>
      <c r="J153" s="294"/>
      <c r="K153" s="294"/>
      <c r="L153" s="310"/>
      <c r="M153" s="310"/>
    </row>
    <row r="154" spans="1:13" ht="12" customHeight="1" thickTop="1" thickBot="1" x14ac:dyDescent="0.3">
      <c r="A154" s="1"/>
      <c r="B154" s="1"/>
      <c r="C154" s="268"/>
      <c r="D154" s="1"/>
      <c r="E154" s="1"/>
      <c r="F154" s="1"/>
      <c r="G154" s="1"/>
      <c r="H154" s="1"/>
      <c r="I154" s="1"/>
      <c r="J154" s="294"/>
      <c r="K154" s="294"/>
      <c r="L154" s="310"/>
      <c r="M154" s="310"/>
    </row>
    <row r="155" spans="1:13" ht="16.5" thickBot="1" x14ac:dyDescent="0.3">
      <c r="A155" s="1"/>
      <c r="B155" s="5" t="s">
        <v>238</v>
      </c>
      <c r="C155" s="268" t="s">
        <v>200</v>
      </c>
      <c r="D155" s="421"/>
      <c r="E155" s="422"/>
      <c r="F155" s="422"/>
      <c r="G155" s="423"/>
      <c r="H155" s="191" t="str">
        <f>IF(D157="VOE", E167, IF(D157 = "Pay Stubs", E179, ""))</f>
        <v/>
      </c>
      <c r="I155" s="180"/>
      <c r="J155" s="181"/>
      <c r="K155" s="294"/>
      <c r="L155" s="310"/>
      <c r="M155" s="310"/>
    </row>
    <row r="156" spans="1:13" ht="7.5" customHeight="1" thickBot="1" x14ac:dyDescent="0.3">
      <c r="A156" s="1"/>
      <c r="B156" s="5"/>
      <c r="C156" s="268"/>
      <c r="D156" s="295"/>
      <c r="E156" s="80"/>
      <c r="F156" s="80"/>
      <c r="G156" s="72" t="s">
        <v>201</v>
      </c>
      <c r="H156" s="184" t="s">
        <v>202</v>
      </c>
      <c r="I156" s="182"/>
      <c r="J156" s="183"/>
      <c r="K156" s="294"/>
      <c r="L156" s="310"/>
      <c r="M156" s="310"/>
    </row>
    <row r="157" spans="1:13" ht="16.5" thickBot="1" x14ac:dyDescent="0.3">
      <c r="A157" s="1"/>
      <c r="B157" s="5"/>
      <c r="C157" s="88" t="s">
        <v>203</v>
      </c>
      <c r="D157" s="296"/>
      <c r="E157" s="150">
        <f>IF(OR(D157="",D159=""),0,1)</f>
        <v>0</v>
      </c>
      <c r="F157" s="77"/>
      <c r="G157" s="185" t="str">
        <f>IFERROR(IF(OR(H155 = "Monthly", H155="Semi-Monthly"), IF(D157="VOE", H168, IF(D157 = "Pay Stubs", F181, "")), ROUNDUP(H157,0)),"")</f>
        <v/>
      </c>
      <c r="H157" s="186" t="str">
        <f>IFERROR(G159/(VLOOKUP(H155, PayPeriods, 2, FALSE)),"")</f>
        <v/>
      </c>
      <c r="I157" s="187"/>
      <c r="J157" s="188" t="str">
        <f>IFERROR(IF(AND(H155="Bi-Weekly",G157&gt;26),26,IF(AND(H155="Bi-Weekly",G157&lt;=26),G157,IF(AND(H155="Semi-Weekly",G157&gt;24),24,IF(AND(H155="Weekly",G157&gt;52),52,IF(AND(H155="Weekly",G157&lt;=52),G157,G157))))),"")</f>
        <v/>
      </c>
      <c r="K157" s="294"/>
      <c r="L157" s="310"/>
      <c r="M157" s="310"/>
    </row>
    <row r="158" spans="1:13" ht="7.5" customHeight="1" thickBot="1" x14ac:dyDescent="0.3">
      <c r="A158" s="1"/>
      <c r="B158" s="5"/>
      <c r="C158" s="268"/>
      <c r="D158" s="297"/>
      <c r="E158" s="77"/>
      <c r="F158" s="72" t="s">
        <v>204</v>
      </c>
      <c r="G158" s="189" t="s">
        <v>205</v>
      </c>
      <c r="H158" s="190" t="s">
        <v>206</v>
      </c>
      <c r="I158" s="187"/>
      <c r="J158" s="188"/>
      <c r="K158" s="294"/>
      <c r="L158" s="310"/>
      <c r="M158" s="310"/>
    </row>
    <row r="159" spans="1:13" ht="16.5" thickBot="1" x14ac:dyDescent="0.3">
      <c r="A159" s="1"/>
      <c r="B159" s="1"/>
      <c r="C159" s="89" t="s">
        <v>207</v>
      </c>
      <c r="D159" s="298"/>
      <c r="E159" s="256" t="e">
        <f>CONCATENATE("1/1/",YEAR(F159))</f>
        <v>#VALUE!</v>
      </c>
      <c r="F159" s="76" t="str">
        <f>IF(D157 = "VOE", E168, IF(D157 = "Pay Stubs", IF(OR(C187 = "", D187="",E187 = ""), IF(OR(C186 = "",D186="", E186=""), "", E186), E187),""))</f>
        <v/>
      </c>
      <c r="G159" s="191" t="str">
        <f>IFERROR(IF(YEAR(D159) = YEAR(F159), F159-D159+1,F159-E159+1),"")</f>
        <v/>
      </c>
      <c r="H159" s="191" t="str">
        <f>IFERROR(ROUNDUP(G159*(5/7), 0),"")</f>
        <v/>
      </c>
      <c r="I159" s="192"/>
      <c r="J159" s="188"/>
      <c r="K159" s="294"/>
      <c r="L159" s="310"/>
      <c r="M159" s="310"/>
    </row>
    <row r="160" spans="1:13" ht="13.5" customHeight="1" thickBot="1" x14ac:dyDescent="0.3">
      <c r="A160" s="1"/>
      <c r="B160" s="15"/>
      <c r="C160" s="299"/>
      <c r="D160" s="300"/>
      <c r="E160" s="78"/>
      <c r="F160" s="78"/>
      <c r="G160" s="73" t="s">
        <v>208</v>
      </c>
      <c r="H160" s="79" t="str">
        <f>IF(D157 = "VOE", IF(E165&gt;VLOOKUP(H155, PayPeriods, 6, FALSE), VLOOKUP(H155, PayPeriods, 6, FALSE), E165),IF(D157="Pay Stubs", IF((C188+D188+E188)/3 &gt; VLOOKUP(H155, PayPeriods, 6, FALSE), VLOOKUP(H155, PayPeriods, 6, FALSE), (C188+D188+E188)/3), ""))</f>
        <v/>
      </c>
      <c r="I160" s="268"/>
      <c r="K160" s="294"/>
      <c r="L160" s="310"/>
      <c r="M160" s="310"/>
    </row>
    <row r="161" spans="1:13" ht="13.5" customHeight="1" thickTop="1" x14ac:dyDescent="0.25">
      <c r="A161" s="1"/>
      <c r="B161" s="1"/>
      <c r="C161" s="301"/>
      <c r="D161" s="302"/>
      <c r="E161" s="303"/>
      <c r="F161" s="303"/>
      <c r="G161" s="301"/>
      <c r="H161" s="16"/>
      <c r="I161" s="268"/>
      <c r="K161" s="294"/>
      <c r="L161" s="310"/>
      <c r="M161" s="310"/>
    </row>
    <row r="162" spans="1:13" ht="15.75" customHeight="1" thickBot="1" x14ac:dyDescent="0.3">
      <c r="A162" s="1"/>
      <c r="B162" s="215" t="s">
        <v>209</v>
      </c>
      <c r="C162" s="424" t="s">
        <v>210</v>
      </c>
      <c r="D162" s="424"/>
      <c r="E162" s="424"/>
      <c r="F162" s="424"/>
      <c r="G162" s="424"/>
      <c r="H162" s="424"/>
      <c r="I162" s="268"/>
      <c r="K162" s="294"/>
      <c r="L162" s="310"/>
      <c r="M162" s="310"/>
    </row>
    <row r="163" spans="1:13" ht="7.5" customHeight="1" thickTop="1" x14ac:dyDescent="0.25">
      <c r="A163" s="1"/>
      <c r="B163" s="17"/>
      <c r="C163" s="304"/>
      <c r="D163" s="302"/>
      <c r="E163" s="305"/>
      <c r="F163" s="305"/>
      <c r="G163" s="301"/>
      <c r="H163" s="301"/>
      <c r="I163" s="268"/>
      <c r="K163" s="294"/>
      <c r="L163" s="310"/>
      <c r="M163" s="310"/>
    </row>
    <row r="164" spans="1:13" ht="24.75" thickBot="1" x14ac:dyDescent="0.3">
      <c r="A164" s="1"/>
      <c r="B164" s="17"/>
      <c r="C164" s="18"/>
      <c r="D164" s="18"/>
      <c r="E164" s="140" t="s">
        <v>211</v>
      </c>
      <c r="F164" s="39" t="s">
        <v>176</v>
      </c>
      <c r="G164" s="40" t="s">
        <v>212</v>
      </c>
      <c r="H164" s="39" t="s">
        <v>213</v>
      </c>
      <c r="I164" s="306"/>
      <c r="K164" s="294"/>
      <c r="L164" s="310"/>
      <c r="M164" s="310"/>
    </row>
    <row r="165" spans="1:13" ht="16.5" thickBot="1" x14ac:dyDescent="0.3">
      <c r="A165" s="1"/>
      <c r="B165" s="1"/>
      <c r="C165" s="425" t="s">
        <v>180</v>
      </c>
      <c r="D165" s="426"/>
      <c r="E165" s="151"/>
      <c r="F165" s="307"/>
      <c r="G165" s="308"/>
      <c r="H165" s="142"/>
      <c r="I165" s="309"/>
      <c r="K165" s="294"/>
      <c r="L165" s="310"/>
      <c r="M165" s="310"/>
    </row>
    <row r="166" spans="1:13" ht="16.5" thickBot="1" x14ac:dyDescent="0.3">
      <c r="A166" s="1"/>
      <c r="B166" s="398" t="str">
        <f>IF(D157 = "VOE", IF(G166 = "Hourly Pay Rate", IF(E165&gt;VLOOKUP(H155,PayPeriods,6,FALSE),CONCATENATE("    Average hours &gt; ", ROUND(VLOOKUP(H155, PayPeriods, 6, FALSE),2), " (Standard Work Hours in Year / Pay Periods in Year);  ", ROUND(VLOOKUP(H155, PayPeriods, 6, FALSE),2), " hours used."), ""), ""), "")</f>
        <v/>
      </c>
      <c r="C166" s="428" t="s">
        <v>214</v>
      </c>
      <c r="D166" s="429"/>
      <c r="E166" s="193"/>
      <c r="F166" s="138" t="s">
        <v>215</v>
      </c>
      <c r="G166" s="451"/>
      <c r="H166" s="452"/>
      <c r="I166" s="268"/>
      <c r="K166" s="294"/>
      <c r="L166" s="310"/>
      <c r="M166" s="310"/>
    </row>
    <row r="167" spans="1:13" x14ac:dyDescent="0.25">
      <c r="A167" s="1"/>
      <c r="B167" s="398"/>
      <c r="C167" s="425" t="s">
        <v>216</v>
      </c>
      <c r="D167" s="426"/>
      <c r="E167" s="141"/>
      <c r="F167" s="432" t="str">
        <f>IF(AND(E167 &lt;&gt; "Monthly", E167 &lt;&gt; "Semi-Monthly", H168&gt;0), "Payroll Frequency changed, delete value in H167", "")</f>
        <v/>
      </c>
      <c r="G167" s="433"/>
      <c r="H167" s="434"/>
      <c r="I167" s="309"/>
      <c r="K167" s="294"/>
      <c r="L167" s="310"/>
      <c r="M167" s="310"/>
    </row>
    <row r="168" spans="1:13" x14ac:dyDescent="0.25">
      <c r="A168" s="1"/>
      <c r="B168" s="398"/>
      <c r="C168" s="405" t="s">
        <v>204</v>
      </c>
      <c r="D168" s="406"/>
      <c r="E168" s="152"/>
      <c r="F168" s="407" t="str">
        <f>IF(D157 = "VOE", IF(H155 &lt;&gt; "", IF(H155 = "Annual", "1 pay period", IF(OR(E167="Semi-Monthly", E167 = "Monthly"), "Enter # of Pay Periods to Date", IF(E168 = "", "",CONCATENATE(J157," pay periods to date")))), ""), "")</f>
        <v/>
      </c>
      <c r="G168" s="407"/>
      <c r="H168" s="44"/>
      <c r="I168" s="74">
        <f>IF(F168 = "Enter # of Pay Periods to Date", 50, 0)</f>
        <v>0</v>
      </c>
    </row>
    <row r="169" spans="1:13" x14ac:dyDescent="0.25">
      <c r="A169" s="1"/>
      <c r="B169" s="398"/>
      <c r="C169" s="408" t="s">
        <v>217</v>
      </c>
      <c r="D169" s="409"/>
      <c r="E169" s="194"/>
      <c r="F169" s="314" t="str">
        <f>IF(G169 = "", "", IF(G169 = 0, 0, G169/VLOOKUP(H155, PayPeriods, 3, FALSE)))</f>
        <v/>
      </c>
      <c r="G169" s="270" t="str">
        <f>IF(OR(G166="", E167 = "", E168=""), "", IF(D157="VOE",IF(G166="Hourly Pay Rate",H160*E166*VLOOKUP(H155, PayPeriods, 4, FALSE) *(VLOOKUP(H155,PayPeriods,3,FALSE)),E166*VLOOKUP(G166,PayRates,2,FALSE)),""))</f>
        <v/>
      </c>
      <c r="H169" s="42"/>
      <c r="I169" s="280"/>
    </row>
    <row r="170" spans="1:13" x14ac:dyDescent="0.25">
      <c r="A170" s="1"/>
      <c r="B170" s="265"/>
      <c r="C170" s="408" t="s">
        <v>183</v>
      </c>
      <c r="D170" s="409"/>
      <c r="E170" s="195"/>
      <c r="F170" s="293" t="str">
        <f>IF(OR(G166="", E167 = "", E168=""), "", IF(D157="VOE",IF(YEAR(D159) = YEAR(E159), (E170/H159)*VLOOKUP(H155, PayPeriods, 5,FALSE), IF(G157 = 0, 0, E170/G157)), ""))</f>
        <v/>
      </c>
      <c r="G170" s="315" t="str">
        <f>IF(OR(G166="", E167 = "", E168=""), "", IF(D157= "VOE", IF(YEAR(D159) = YEAR(E159), (E170/H159)*VLOOKUP(H155, PayPeriods, 5, FALSE) * VLOOKUP(H155, PayPeriods, 3,FALSE), IF(G157 = 0, 0, (E170/G157)*VLOOKUP(H155, PayPeriods, 3, FALSE))), ""))</f>
        <v/>
      </c>
      <c r="H170" s="19"/>
      <c r="I170" s="280"/>
    </row>
    <row r="171" spans="1:13" ht="15.75" customHeight="1" x14ac:dyDescent="0.25">
      <c r="A171" s="1"/>
      <c r="C171" s="416" t="s">
        <v>218</v>
      </c>
      <c r="D171" s="417"/>
      <c r="E171" s="160"/>
      <c r="F171" s="316"/>
      <c r="G171" s="317"/>
      <c r="H171" s="43"/>
      <c r="I171" s="293"/>
    </row>
    <row r="172" spans="1:13" x14ac:dyDescent="0.25">
      <c r="A172" s="1"/>
      <c r="C172" s="418"/>
      <c r="D172" s="419"/>
      <c r="E172" s="193"/>
      <c r="F172" s="318" t="str">
        <f>IF(OR(G166="", E167 = "", E168=""), "", IF(D157="VOE", IF(YEAR(D159) = YEAR(E159), (E172/H159)*VLOOKUP(H155, PayPeriods, 5,FALSE), IF(G157 = 0, 0, E172/G157)),""))</f>
        <v/>
      </c>
      <c r="G172" s="319" t="str">
        <f>IF(OR(G166="", E167 = "", E168=""), "", IF(D157 = "VOE", IF(YEAR(D159) = YEAR(E159), (E172/H159)*VLOOKUP(H155, PayPeriods, 5, FALSE) * VLOOKUP(H155, PayPeriods, 3,FALSE), IF(G157 = 0, 0, E172/G157)*VLOOKUP(H155, PayPeriods, 3, FALSE)), ""))</f>
        <v/>
      </c>
      <c r="H172" s="42"/>
      <c r="I172" s="293"/>
    </row>
    <row r="173" spans="1:13" x14ac:dyDescent="0.25">
      <c r="A173" s="1"/>
      <c r="C173" s="408" t="s">
        <v>219</v>
      </c>
      <c r="D173" s="409"/>
      <c r="E173" s="320">
        <f>E169+E170+E172</f>
        <v>0</v>
      </c>
      <c r="F173" s="139"/>
      <c r="G173" s="270" t="str">
        <f>IF(OR(G166="", E167 = "", E168=""), "", IF(D157 = "VOE", SUM(G169:G172),""))</f>
        <v/>
      </c>
      <c r="H173" s="20" t="str">
        <f>IF(OR(G166="",E167="",E168=""),"",IF(D157="VOE",IF(YEAR(D159) = YEAR(F159), (E173/H159) *260, IF(G157=0,0,(E173/G157)*VLOOKUP(H155,PayPeriods,3,FALSE))),""))</f>
        <v/>
      </c>
      <c r="I173" s="268"/>
    </row>
    <row r="174" spans="1:13" x14ac:dyDescent="0.25">
      <c r="A174" s="1"/>
      <c r="C174" s="408" t="str">
        <f>IF(E168="","Gross Pay Prior Year",CONCATENATE("Gross Pay ",YEAR(E168)-1))</f>
        <v>Gross Pay Prior Year</v>
      </c>
      <c r="D174" s="409"/>
      <c r="E174" s="194"/>
      <c r="F174" s="321"/>
      <c r="G174" s="321"/>
      <c r="H174" s="22"/>
      <c r="I174" s="268"/>
      <c r="J174" s="294"/>
    </row>
    <row r="175" spans="1:13" ht="16.5" thickBot="1" x14ac:dyDescent="0.3">
      <c r="A175" s="1"/>
      <c r="B175" s="21"/>
      <c r="C175" s="408" t="str">
        <f>IF(E168="","Gross Pay Prior Year",CONCATENATE("Gross Pay ",YEAR(E168)-2))</f>
        <v>Gross Pay Prior Year</v>
      </c>
      <c r="D175" s="409"/>
      <c r="E175" s="325"/>
      <c r="F175" s="321"/>
      <c r="G175" s="321"/>
      <c r="H175" s="22"/>
      <c r="I175" s="268"/>
      <c r="J175" s="294"/>
    </row>
    <row r="176" spans="1:13" ht="7.5" customHeight="1" x14ac:dyDescent="0.25">
      <c r="A176" s="1"/>
      <c r="B176" s="1"/>
      <c r="C176" s="309"/>
      <c r="D176" s="309"/>
      <c r="E176" s="321"/>
      <c r="F176" s="321"/>
      <c r="G176" s="321"/>
      <c r="H176" s="22"/>
      <c r="I176" s="268"/>
      <c r="J176" s="294"/>
    </row>
    <row r="177" spans="1:10" ht="24" customHeight="1" x14ac:dyDescent="0.25">
      <c r="A177" s="1"/>
      <c r="B177" s="1"/>
      <c r="C177" s="445" t="str">
        <f>IF(D157="VOE", IF(SUM(E169:E172)=E173, "", "Base Pay + Overtime + Commissions/Tips do not add to the Gross Pay (Current Year).  Please correct the numbers or explain the difference."), "")</f>
        <v/>
      </c>
      <c r="D177" s="445"/>
      <c r="E177" s="445"/>
      <c r="F177" s="445"/>
      <c r="G177" s="445"/>
      <c r="H177" s="445"/>
      <c r="I177" s="268"/>
      <c r="J177" s="294"/>
    </row>
    <row r="178" spans="1:10" ht="16.5" thickBot="1" x14ac:dyDescent="0.3">
      <c r="A178" s="1"/>
      <c r="C178" s="446"/>
      <c r="D178" s="446"/>
      <c r="G178" s="75" t="s">
        <v>220</v>
      </c>
      <c r="H178" s="76">
        <f>IF(OR(C187 = "", D187="", E187=""), IF(OR(C186 = "", D186 = "", E186 = ""), (E185-C185)/2, (E186-C186)/2), (E187-C187)/2)</f>
        <v>0</v>
      </c>
      <c r="I178" s="268"/>
      <c r="J178" s="294"/>
    </row>
    <row r="179" spans="1:10" ht="15.75" customHeight="1" thickBot="1" x14ac:dyDescent="0.3">
      <c r="A179" s="1"/>
      <c r="B179" s="216" t="s">
        <v>221</v>
      </c>
      <c r="C179" s="447" t="s">
        <v>222</v>
      </c>
      <c r="D179" s="448"/>
      <c r="E179" s="143"/>
      <c r="F179" s="449" t="s">
        <v>223</v>
      </c>
      <c r="G179" s="450"/>
      <c r="H179" s="25" t="str">
        <f>IF(OR(H178="", H178 = 0, H178&gt;31), "", IF(H178 &gt;20, "Monthly", IF(H178&gt;14, "Semi-Monthly", IF(H178&gt;9, "Bi-Weekly", "Weekly"))))</f>
        <v/>
      </c>
      <c r="I179" s="268"/>
      <c r="J179" s="294"/>
    </row>
    <row r="180" spans="1:10" ht="7.5" customHeight="1" thickTop="1" x14ac:dyDescent="0.25">
      <c r="A180" s="1"/>
      <c r="B180" s="23"/>
      <c r="C180" s="24"/>
      <c r="D180" s="24"/>
      <c r="E180" s="24"/>
      <c r="F180" s="266"/>
      <c r="G180" s="267"/>
      <c r="H180" s="25"/>
      <c r="I180" s="268"/>
      <c r="J180" s="294"/>
    </row>
    <row r="181" spans="1:10" x14ac:dyDescent="0.25">
      <c r="A181" s="1"/>
      <c r="B181" s="1"/>
      <c r="C181" s="427" t="str">
        <f>IF(D157="Pay Stubs",IF(H155&lt;&gt;"",IF(OR(H155="Semi-Monthly",H155="Monthly"),"Enter number of Pay Periods to Date", IF(F181&gt;0,"Payroll Frequency changed, delete value in F181", "")),""), "")</f>
        <v/>
      </c>
      <c r="D181" s="427"/>
      <c r="E181" s="427"/>
      <c r="F181" s="45"/>
      <c r="G181" s="154">
        <f>IF(C181 = "Enter number of Pay Periods to Date", 50, 0)</f>
        <v>0</v>
      </c>
      <c r="H181" s="25"/>
      <c r="I181" s="268"/>
      <c r="J181" s="294"/>
    </row>
    <row r="182" spans="1:10" ht="15.75" customHeight="1" x14ac:dyDescent="0.25">
      <c r="A182" s="1"/>
      <c r="B182" s="5"/>
      <c r="C182" s="435" t="str">
        <f xml:space="preserve"> IF(AND(OR(G193="", G193 = 0), OR(H193="", H193=0)), "", IF(H178&gt;31, "Pay stubs do not appear to be consecutive based on dates entered.", IF(OR( E186 &lt; C186, E186 &lt;D186, E187 &lt; C187, E187 &lt;D187), "Pay Stubs may be out of order.  Please check dates.",IF(H179 = "", "", IF(E179 = H179, "", "If Payroll Frequency selected does not equal Recommended please provide an explanation.")))))</f>
        <v/>
      </c>
      <c r="D182" s="435"/>
      <c r="E182" s="435"/>
      <c r="F182" s="435"/>
      <c r="G182" s="435"/>
      <c r="H182" s="435"/>
      <c r="I182" s="268"/>
      <c r="J182" s="294"/>
    </row>
    <row r="183" spans="1:10" ht="7.5" customHeight="1" x14ac:dyDescent="0.25">
      <c r="A183" s="1"/>
      <c r="B183" s="1"/>
      <c r="C183" s="327"/>
      <c r="D183" s="268"/>
      <c r="E183" s="268"/>
      <c r="F183" s="268"/>
      <c r="G183" s="268"/>
      <c r="H183" s="268"/>
      <c r="I183" s="268"/>
      <c r="J183" s="294"/>
    </row>
    <row r="184" spans="1:10" ht="24.75" thickBot="1" x14ac:dyDescent="0.3">
      <c r="A184" s="1"/>
      <c r="B184" s="26"/>
      <c r="C184" s="29" t="s">
        <v>224</v>
      </c>
      <c r="D184" s="29" t="s">
        <v>225</v>
      </c>
      <c r="E184" s="29" t="s">
        <v>226</v>
      </c>
      <c r="F184" s="28" t="s">
        <v>227</v>
      </c>
      <c r="G184" s="29" t="s">
        <v>228</v>
      </c>
      <c r="H184" s="29" t="s">
        <v>213</v>
      </c>
      <c r="I184" s="1"/>
    </row>
    <row r="185" spans="1:10" ht="15.75" customHeight="1" x14ac:dyDescent="0.25">
      <c r="A185" s="1"/>
      <c r="B185" s="263" t="s">
        <v>229</v>
      </c>
      <c r="C185" s="166"/>
      <c r="D185" s="153"/>
      <c r="E185" s="167"/>
      <c r="F185" s="436" t="str">
        <f>IF(D157 = "Pay Stubs", IF(AND(H155 &lt;&gt; "", F159 &lt;&gt; ""), IF(H155 = "Annual", "1 pay check to date", IF(OR(H155="Semi-Monthly", H155 = "Monthly"), "", IF(E179 = "", "",CONCATENATE(G157," pay checks to date")))), ""), "")</f>
        <v/>
      </c>
      <c r="G185" s="439" t="str">
        <f>IF(D157 = "Pay Stubs", IF(G189 = "Hourly Pay Rate", IF((C188+D188+E188)/3&gt;VLOOKUP(H155,PayPeriods,6,FALSE),CONCATENATE("Average hours &gt; ", ROUND(VLOOKUP(H155, PayPeriods, 6, FALSE),2), " (Standard Work Hours in Year / Pay Periods in Year); ", ROUND(VLOOKUP(H155, PayPeriods, 6, FALSE),2), " hours used to calculate base pay."), ""), ""), "")</f>
        <v/>
      </c>
      <c r="H185" s="440"/>
      <c r="I185" s="30"/>
    </row>
    <row r="186" spans="1:10" x14ac:dyDescent="0.25">
      <c r="A186" s="1"/>
      <c r="B186" s="263" t="s">
        <v>230</v>
      </c>
      <c r="C186" s="168"/>
      <c r="D186" s="169"/>
      <c r="E186" s="170"/>
      <c r="F186" s="437"/>
      <c r="G186" s="441"/>
      <c r="H186" s="442"/>
      <c r="I186" s="38"/>
    </row>
    <row r="187" spans="1:10" x14ac:dyDescent="0.25">
      <c r="A187" s="1"/>
      <c r="B187" s="263" t="s">
        <v>231</v>
      </c>
      <c r="C187" s="168"/>
      <c r="D187" s="169"/>
      <c r="E187" s="171"/>
      <c r="F187" s="437"/>
      <c r="G187" s="441"/>
      <c r="H187" s="442"/>
      <c r="I187" s="30"/>
    </row>
    <row r="188" spans="1:10" ht="16.5" thickBot="1" x14ac:dyDescent="0.3">
      <c r="A188" s="1"/>
      <c r="B188" s="328" t="s">
        <v>232</v>
      </c>
      <c r="C188" s="329"/>
      <c r="D188" s="330"/>
      <c r="E188" s="331"/>
      <c r="F188" s="438"/>
      <c r="G188" s="441"/>
      <c r="H188" s="442"/>
      <c r="I188" s="30"/>
    </row>
    <row r="189" spans="1:10" ht="16.5" thickBot="1" x14ac:dyDescent="0.3">
      <c r="A189" s="1"/>
      <c r="B189" s="145" t="s">
        <v>214</v>
      </c>
      <c r="C189" s="274"/>
      <c r="D189" s="332"/>
      <c r="E189" s="333"/>
      <c r="F189" s="146" t="s">
        <v>233</v>
      </c>
      <c r="G189" s="443"/>
      <c r="H189" s="444"/>
      <c r="I189" s="30"/>
    </row>
    <row r="190" spans="1:10" x14ac:dyDescent="0.25">
      <c r="A190" s="1"/>
      <c r="B190" s="334" t="s">
        <v>217</v>
      </c>
      <c r="C190" s="274"/>
      <c r="D190" s="332"/>
      <c r="E190" s="333"/>
      <c r="F190" s="335"/>
      <c r="G190" s="336" t="str">
        <f>IF(OR(E179 = "", G189 = ""), "", IF(AND(E186="", E187 = ""), "", IF(D157 = "Pay Stubs", IF(G189 = "Hourly Pay Rate", H160*E189*(VLOOKUP(H155,PayPeriods,3,FALSE)),E189*VLOOKUP(G189, PayRates, 2, FALSE)), "")))</f>
        <v/>
      </c>
      <c r="H190" s="42"/>
      <c r="I190" s="30"/>
    </row>
    <row r="191" spans="1:10" x14ac:dyDescent="0.25">
      <c r="A191" s="1"/>
      <c r="B191" s="145" t="s">
        <v>183</v>
      </c>
      <c r="C191" s="274"/>
      <c r="D191" s="332"/>
      <c r="E191" s="333"/>
      <c r="F191" s="194"/>
      <c r="G191" s="337" t="str">
        <f>IF(E179="","",IF(AND(E186="",E187=""),"",IF(D157&lt;&gt;"Pay Stubs","", IF(YEAR(D159)=YEAR(E159), IF(OR(F191="", F191 = 0), (SUM(C191:E191)/3)*VLOOKUP(H155, PayPeriods, 3, FALSE), (F191/H159)*260), IF(J157=0,0,IF(OR(F191="", F191 = 0), SUM(C191:E191)/3*VLOOKUP(H155, PayPeriods, 3, FALSE), (F191/J157)*VLOOKUP(H155,PayPeriods,3,FALSE)))))))</f>
        <v/>
      </c>
      <c r="H191" s="19"/>
      <c r="I191" s="30"/>
    </row>
    <row r="192" spans="1:10" x14ac:dyDescent="0.25">
      <c r="A192" s="1"/>
      <c r="B192" s="145" t="s">
        <v>153</v>
      </c>
      <c r="C192" s="274"/>
      <c r="D192" s="332"/>
      <c r="E192" s="333"/>
      <c r="F192" s="194"/>
      <c r="G192" s="319" t="str">
        <f>IF(E179="","",IF(AND(E186="",E187=""),"",IF(D157&lt;&gt;"Pay Stubs","", IF(YEAR(D159)=YEAR(E159), IF(OR(F192="", F192 = 0), (SUM(C192:E192)/3)*VLOOKUP(H155, PayPeriods, 3, FALSE), (F192/H159)*260), IF(J157=0,0,IF(OR(F192="", F192 = 0), SUM(C192:E192)/3*VLOOKUP(H155, PayPeriods, 3, FALSE), (F192/J157)*VLOOKUP(H155,PayPeriods,3,FALSE)))))))</f>
        <v/>
      </c>
      <c r="H192" s="19"/>
      <c r="I192" s="30"/>
    </row>
    <row r="193" spans="1:10" ht="16.5" thickBot="1" x14ac:dyDescent="0.3">
      <c r="A193" s="1"/>
      <c r="B193" s="263" t="s">
        <v>234</v>
      </c>
      <c r="C193" s="338">
        <f>C190+C191+C192</f>
        <v>0</v>
      </c>
      <c r="D193" s="339">
        <f t="shared" ref="D193:E193" si="4">D190+D191+D192</f>
        <v>0</v>
      </c>
      <c r="E193" s="340">
        <f t="shared" si="4"/>
        <v>0</v>
      </c>
      <c r="F193" s="341"/>
      <c r="G193" s="337" t="str">
        <f>IF(E179 = "", "", IF(AND(E186 = "", E187=""), "", IF(D157 = "Pay Stubs", SUM(G190:G192), "")))</f>
        <v/>
      </c>
      <c r="H193" s="283" t="str">
        <f>IF(E179= "", "", IF(AND(E186="", E187 = ""), "", IF(D157 = "Pay Stubs", IF(YEAR(D159) = YEAR(F159), (F193/H159) *260, IF(J157 = 0, 0, (F193/J157)*VLOOKUP(H155,PayPeriods,3,FALSE))), "")))</f>
        <v/>
      </c>
      <c r="I193" s="30"/>
      <c r="J193" s="322"/>
    </row>
    <row r="194" spans="1:10" ht="7.5" customHeight="1" x14ac:dyDescent="0.25">
      <c r="A194" s="1"/>
      <c r="B194" s="4"/>
      <c r="C194" s="321"/>
      <c r="D194" s="321"/>
      <c r="E194" s="321"/>
      <c r="F194" s="321"/>
      <c r="G194" s="321"/>
      <c r="H194" s="321"/>
      <c r="I194" s="30"/>
    </row>
    <row r="195" spans="1:10" x14ac:dyDescent="0.25">
      <c r="A195" s="1"/>
      <c r="B195" s="31" t="str">
        <f>IF(D157 = "VOE", "", IF(SUM(F190:F192) = 0, "",IF(SUM(F190:F192) = F193, "", "Year to Date Base pay, Overtime and Other income do not add to the Gross Wages, please correct or explain.")))</f>
        <v/>
      </c>
      <c r="C195" s="1"/>
      <c r="D195" s="1"/>
      <c r="E195" s="293"/>
      <c r="F195" s="268"/>
      <c r="G195" s="268"/>
      <c r="H195" s="268"/>
      <c r="I195" s="268"/>
    </row>
    <row r="196" spans="1:10" x14ac:dyDescent="0.25">
      <c r="A196" s="1"/>
      <c r="B196" s="31" t="str">
        <f>IF(D157 = "VOE", "", IF(F193 &lt; E193, "Year to Date Gross Wages must be greater than or equal to the last pay stub", ""))</f>
        <v/>
      </c>
      <c r="C196" s="1"/>
      <c r="D196" s="1"/>
      <c r="E196" s="268"/>
      <c r="F196" s="268"/>
      <c r="G196" s="268"/>
      <c r="H196" s="268"/>
      <c r="I196" s="268"/>
    </row>
    <row r="197" spans="1:10" x14ac:dyDescent="0.25">
      <c r="A197" s="1"/>
      <c r="B197" s="1"/>
      <c r="C197" s="31"/>
      <c r="D197" s="1"/>
      <c r="E197" s="268"/>
      <c r="F197" s="268"/>
      <c r="G197" s="268"/>
      <c r="H197" s="268"/>
      <c r="I197" s="268"/>
    </row>
    <row r="198" spans="1:10" x14ac:dyDescent="0.25">
      <c r="A198" s="1"/>
      <c r="B198" s="32" t="str">
        <f xml:space="preserve"> IF(AND(B199 = "", B200 = ""), "", "If Regular Base Hours and/or Base Pay Rate are not provided on the check stubs, enter the numbers calculated below.")</f>
        <v/>
      </c>
      <c r="C198" s="31"/>
      <c r="D198" s="1"/>
      <c r="E198" s="268"/>
      <c r="F198" s="268"/>
      <c r="G198" s="268"/>
      <c r="H198" s="268"/>
      <c r="I198" s="268"/>
    </row>
    <row r="199" spans="1:10" x14ac:dyDescent="0.25">
      <c r="A199" s="1"/>
      <c r="B199" s="33" t="str">
        <f>IF(D157 = "Pay Stubs", IF(G189 = "Hourly Pay Rate", IF(AND(C199="", D199 = "", E199 = ""), "","Hours Calculator"), ""), "")</f>
        <v/>
      </c>
      <c r="C199" s="34" t="str">
        <f>IF(D157 = "Pay Stubs", IF(G189 = "Hourly Pay Rate", IF(C189 = "", "",C190/C189), ""), "")</f>
        <v/>
      </c>
      <c r="D199" s="34" t="str">
        <f>IF(D157 = "Pay Stubs", IF(G189 = "Hourly Pay Rate", IF(D189 = "", "", D190/D189), ""), "")</f>
        <v/>
      </c>
      <c r="E199" s="34" t="str">
        <f>IF(D157 = "Pay Stubs", IF(G189 = "Hourly Pay Rate", IF(E189 = "", "", E190/E189), ""), "")</f>
        <v/>
      </c>
      <c r="F199" s="268"/>
      <c r="G199" s="35"/>
      <c r="H199" s="1"/>
      <c r="I199" s="268"/>
    </row>
    <row r="200" spans="1:10" x14ac:dyDescent="0.25">
      <c r="A200" s="1"/>
      <c r="B200" s="33" t="str">
        <f>IF(D157 = "Pay Stubs", IF(G189 = "Hourly Pay Rate", IF(AND(C200="", D200 = "", E200 = ""), "","Rate Calculator"), ""), "")</f>
        <v/>
      </c>
      <c r="C200" s="36" t="str">
        <f>IF(D157 = "Pay Stubs", IF(G189="Hourly Pay Rate", IF(OR(C188 = "",C188 = 0), "", C190/C188),""), "")</f>
        <v/>
      </c>
      <c r="D200" s="36" t="str">
        <f>IF(D157="Pay Stubs",IF(G189="Hourly Pay Rate",IF(OR(D188="", D188 = 0),"",D190/D188), ""),"")</f>
        <v/>
      </c>
      <c r="E200" s="36" t="str">
        <f>IF(D157 = "Pay Stubs", IF(G189="Hourly Pay Rate", IF(OR(E188 = "",E188 = 0), "", E190/E188), ""), "")</f>
        <v/>
      </c>
      <c r="F200" s="1"/>
      <c r="G200" s="35"/>
      <c r="H200" s="1"/>
      <c r="I200" s="268"/>
    </row>
    <row r="201" spans="1:10" x14ac:dyDescent="0.25">
      <c r="A201" s="1"/>
      <c r="B201" s="268"/>
      <c r="C201" s="268"/>
      <c r="D201" s="268"/>
      <c r="E201" s="268"/>
      <c r="F201" s="268"/>
      <c r="G201" s="1"/>
      <c r="H201" s="6"/>
      <c r="I201" s="268"/>
    </row>
    <row r="202" spans="1:10" ht="15" customHeight="1" x14ac:dyDescent="0.25">
      <c r="A202" s="1"/>
      <c r="B202" s="1"/>
      <c r="C202" s="1"/>
      <c r="D202" s="1"/>
      <c r="E202" s="1"/>
      <c r="F202" s="1"/>
      <c r="G202" s="1"/>
      <c r="H202" s="1"/>
      <c r="I202" s="1"/>
    </row>
    <row r="203" spans="1:10" ht="14.25" customHeight="1" thickBot="1" x14ac:dyDescent="0.3">
      <c r="A203" s="1"/>
      <c r="B203" s="212" t="s">
        <v>197</v>
      </c>
      <c r="C203" s="213"/>
      <c r="D203" s="212" t="str">
        <f>E5</f>
        <v>Name not entered on Household Summary</v>
      </c>
      <c r="E203" s="213"/>
      <c r="F203" s="213"/>
      <c r="G203" s="213"/>
      <c r="H203" s="214" t="s">
        <v>239</v>
      </c>
      <c r="I203" s="268"/>
    </row>
    <row r="204" spans="1:10" ht="12" customHeight="1" thickTop="1" thickBot="1" x14ac:dyDescent="0.3">
      <c r="A204" s="1"/>
      <c r="B204" s="1"/>
      <c r="C204" s="268"/>
      <c r="D204" s="1"/>
      <c r="E204" s="1"/>
      <c r="F204" s="1"/>
      <c r="G204" s="1"/>
      <c r="H204" s="1"/>
      <c r="I204" s="1"/>
    </row>
    <row r="205" spans="1:10" ht="16.5" thickBot="1" x14ac:dyDescent="0.3">
      <c r="A205" s="1"/>
      <c r="B205" s="5" t="s">
        <v>240</v>
      </c>
      <c r="C205" s="268" t="s">
        <v>200</v>
      </c>
      <c r="D205" s="421"/>
      <c r="E205" s="422"/>
      <c r="F205" s="422"/>
      <c r="G205" s="423"/>
      <c r="H205" s="191" t="str">
        <f>IF(D207="VOE", E217, IF(D207 = "Pay Stubs", E229, ""))</f>
        <v/>
      </c>
      <c r="I205" s="180"/>
      <c r="J205" s="181"/>
    </row>
    <row r="206" spans="1:10" ht="7.5" customHeight="1" thickBot="1" x14ac:dyDescent="0.3">
      <c r="A206" s="1"/>
      <c r="B206" s="5"/>
      <c r="C206" s="268"/>
      <c r="D206" s="295"/>
      <c r="E206" s="80"/>
      <c r="F206" s="80"/>
      <c r="G206" s="72" t="s">
        <v>201</v>
      </c>
      <c r="H206" s="184" t="s">
        <v>202</v>
      </c>
      <c r="I206" s="182"/>
      <c r="J206" s="183"/>
    </row>
    <row r="207" spans="1:10" ht="16.5" thickBot="1" x14ac:dyDescent="0.3">
      <c r="A207" s="1"/>
      <c r="B207" s="5"/>
      <c r="C207" s="88" t="s">
        <v>203</v>
      </c>
      <c r="D207" s="296"/>
      <c r="E207" s="150">
        <f>IF(OR(D207="",D209=""),0,1)</f>
        <v>0</v>
      </c>
      <c r="F207" s="77"/>
      <c r="G207" s="185" t="str">
        <f>IFERROR(IF(OR(H205 = "Monthly", H205="Semi-Monthly"), IF(D207="VOE", H218, IF(D207 = "Pay Stubs", F231, "")), ROUNDUP(H207,0)),"")</f>
        <v/>
      </c>
      <c r="H207" s="186" t="str">
        <f>IFERROR(G209/(VLOOKUP(H205, PayPeriods, 2, FALSE)),"")</f>
        <v/>
      </c>
      <c r="I207" s="187"/>
      <c r="J207" s="188" t="str">
        <f>IFERROR(IF(AND(H205="Bi-Weekly",G207&gt;26),26,IF(AND(H205="Bi-Weekly",G207&lt;=26),G207,IF(AND(H205="Semi-Weekly",G207&gt;24),24,IF(AND(H205="Weekly",G207&gt;52),52,IF(AND(H205="Weekly",G207&lt;=52),G207,G207))))),"")</f>
        <v/>
      </c>
    </row>
    <row r="208" spans="1:10" ht="7.5" customHeight="1" thickBot="1" x14ac:dyDescent="0.3">
      <c r="A208" s="1"/>
      <c r="B208" s="5"/>
      <c r="C208" s="268"/>
      <c r="D208" s="297"/>
      <c r="E208" s="77"/>
      <c r="F208" s="72" t="s">
        <v>204</v>
      </c>
      <c r="G208" s="189" t="s">
        <v>205</v>
      </c>
      <c r="H208" s="190" t="s">
        <v>206</v>
      </c>
      <c r="I208" s="187"/>
      <c r="J208" s="188"/>
    </row>
    <row r="209" spans="1:10" ht="16.5" thickBot="1" x14ac:dyDescent="0.3">
      <c r="A209" s="1"/>
      <c r="B209" s="1"/>
      <c r="C209" s="89" t="s">
        <v>207</v>
      </c>
      <c r="D209" s="298"/>
      <c r="E209" s="256" t="e">
        <f>CONCATENATE("1/1/",YEAR(F209))</f>
        <v>#VALUE!</v>
      </c>
      <c r="F209" s="76" t="str">
        <f>IF(D207 = "VOE", E218, IF(D207 = "Pay Stubs", IF(OR(C237 = "", D237="",E237 = ""), IF(OR(C236 = "",D236="", E236=""), "", E236), E237),""))</f>
        <v/>
      </c>
      <c r="G209" s="191" t="str">
        <f>IFERROR(IF(YEAR(D209) = YEAR(F209), F209-D209+1,F209-E209+1),"")</f>
        <v/>
      </c>
      <c r="H209" s="191" t="str">
        <f>IFERROR(ROUNDUP(G209*(5/7), 0),"")</f>
        <v/>
      </c>
      <c r="I209" s="192"/>
      <c r="J209" s="188"/>
    </row>
    <row r="210" spans="1:10" ht="13.5" customHeight="1" thickBot="1" x14ac:dyDescent="0.3">
      <c r="A210" s="1"/>
      <c r="B210" s="15"/>
      <c r="C210" s="299"/>
      <c r="D210" s="300"/>
      <c r="E210" s="78"/>
      <c r="F210" s="78"/>
      <c r="G210" s="73" t="s">
        <v>208</v>
      </c>
      <c r="H210" s="79" t="str">
        <f>IF(D207 = "VOE", IF(E215&gt;VLOOKUP(H205, PayPeriods, 6, FALSE), VLOOKUP(H205, PayPeriods, 6, FALSE), E215),IF(D207="Pay Stubs", IF((C238+D238+E238)/3 &gt; VLOOKUP(H205, PayPeriods, 6, FALSE), VLOOKUP(H205, PayPeriods, 6, FALSE), (C238+D238+E238)/3), ""))</f>
        <v/>
      </c>
      <c r="I210" s="268"/>
    </row>
    <row r="211" spans="1:10" ht="13.5" customHeight="1" thickTop="1" x14ac:dyDescent="0.25">
      <c r="A211" s="1"/>
      <c r="B211" s="1"/>
      <c r="C211" s="301"/>
      <c r="D211" s="302"/>
      <c r="E211" s="303"/>
      <c r="F211" s="303"/>
      <c r="G211" s="301"/>
      <c r="H211" s="16"/>
      <c r="I211" s="268"/>
    </row>
    <row r="212" spans="1:10" ht="15.75" customHeight="1" thickBot="1" x14ac:dyDescent="0.3">
      <c r="A212" s="1"/>
      <c r="B212" s="215" t="s">
        <v>209</v>
      </c>
      <c r="C212" s="424" t="s">
        <v>210</v>
      </c>
      <c r="D212" s="424"/>
      <c r="E212" s="424"/>
      <c r="F212" s="424"/>
      <c r="G212" s="424"/>
      <c r="H212" s="424"/>
      <c r="I212" s="268"/>
    </row>
    <row r="213" spans="1:10" ht="7.5" customHeight="1" thickTop="1" x14ac:dyDescent="0.25">
      <c r="A213" s="1"/>
      <c r="B213" s="17"/>
      <c r="C213" s="304"/>
      <c r="D213" s="302"/>
      <c r="E213" s="305"/>
      <c r="F213" s="305"/>
      <c r="G213" s="301"/>
      <c r="H213" s="301"/>
      <c r="I213" s="268"/>
    </row>
    <row r="214" spans="1:10" ht="24.75" thickBot="1" x14ac:dyDescent="0.3">
      <c r="A214" s="1"/>
      <c r="B214" s="17"/>
      <c r="C214" s="18"/>
      <c r="D214" s="18"/>
      <c r="E214" s="140" t="s">
        <v>211</v>
      </c>
      <c r="F214" s="39" t="s">
        <v>176</v>
      </c>
      <c r="G214" s="40" t="s">
        <v>212</v>
      </c>
      <c r="H214" s="39" t="s">
        <v>213</v>
      </c>
      <c r="I214" s="306"/>
    </row>
    <row r="215" spans="1:10" ht="16.5" thickBot="1" x14ac:dyDescent="0.3">
      <c r="A215" s="1"/>
      <c r="B215" s="1"/>
      <c r="C215" s="425" t="s">
        <v>180</v>
      </c>
      <c r="D215" s="426"/>
      <c r="E215" s="151"/>
      <c r="F215" s="307"/>
      <c r="G215" s="308"/>
      <c r="H215" s="142"/>
      <c r="I215" s="309"/>
    </row>
    <row r="216" spans="1:10" ht="16.5" thickBot="1" x14ac:dyDescent="0.3">
      <c r="A216" s="1"/>
      <c r="B216" s="398" t="str">
        <f>IF(D207 = "VOE", IF(G216 = "Hourly Pay Rate", IF(E215&gt;VLOOKUP(H205,PayPeriods,6,FALSE),CONCATENATE("    Average hours &gt; ", ROUND(VLOOKUP(H205, PayPeriods, 6, FALSE),2), " (Standard Work Hours in Year / Pay Periods in Year);  ", ROUND(VLOOKUP(H205, PayPeriods, 6, FALSE),2), " hours used."), ""), ""), "")</f>
        <v/>
      </c>
      <c r="C216" s="428" t="s">
        <v>214</v>
      </c>
      <c r="D216" s="429"/>
      <c r="E216" s="193"/>
      <c r="F216" s="138" t="s">
        <v>215</v>
      </c>
      <c r="G216" s="430"/>
      <c r="H216" s="431"/>
      <c r="I216" s="268"/>
    </row>
    <row r="217" spans="1:10" x14ac:dyDescent="0.25">
      <c r="A217" s="1"/>
      <c r="B217" s="398"/>
      <c r="C217" s="425" t="s">
        <v>216</v>
      </c>
      <c r="D217" s="426"/>
      <c r="E217" s="141"/>
      <c r="F217" s="432" t="str">
        <f>IF(AND(E217 &lt;&gt; "Monthly", E217 &lt;&gt; "Semi-Monthly", H218&gt;0), "Payroll Frequency changed, delete value in H218", "")</f>
        <v/>
      </c>
      <c r="G217" s="433"/>
      <c r="H217" s="434"/>
      <c r="I217" s="309"/>
    </row>
    <row r="218" spans="1:10" x14ac:dyDescent="0.25">
      <c r="A218" s="1"/>
      <c r="B218" s="398"/>
      <c r="C218" s="405" t="s">
        <v>204</v>
      </c>
      <c r="D218" s="406"/>
      <c r="E218" s="152"/>
      <c r="F218" s="407" t="str">
        <f>IF(D207 = "VOE", IF(H205 &lt;&gt; "", IF(H205 = "Annual", "1 pay period", IF(OR(E217="Semi-Monthly", E217 = "Monthly"), "Enter # of Pay Periods to Date", IF(E218 = "", "",CONCATENATE(J207," pay periods to date")))), ""), "")</f>
        <v/>
      </c>
      <c r="G218" s="407"/>
      <c r="H218" s="44"/>
      <c r="I218" s="74">
        <f>IF(F218 = "Enter # of Pay Periods to Date", 50, 0)</f>
        <v>0</v>
      </c>
    </row>
    <row r="219" spans="1:10" x14ac:dyDescent="0.25">
      <c r="A219" s="1"/>
      <c r="B219" s="398"/>
      <c r="C219" s="408" t="s">
        <v>217</v>
      </c>
      <c r="D219" s="409"/>
      <c r="E219" s="194"/>
      <c r="F219" s="314" t="str">
        <f>IF(G219 = "", "", IF(G219 = 0, 0, G219/VLOOKUP(H205, PayPeriods, 3, FALSE)))</f>
        <v/>
      </c>
      <c r="G219" s="270" t="str">
        <f>IF(OR(G216="", E217 = "", E218=""), "", IF(D207="VOE",IF(G216="Hourly Pay Rate",H210*E216*VLOOKUP(H205, PayPeriods, 4, FALSE) *(VLOOKUP(H205,PayPeriods,3,FALSE)),E216*VLOOKUP(G216,PayRates,2,FALSE)),""))</f>
        <v/>
      </c>
      <c r="H219" s="42"/>
      <c r="I219" s="280"/>
    </row>
    <row r="220" spans="1:10" x14ac:dyDescent="0.25">
      <c r="A220" s="1"/>
      <c r="B220" s="265"/>
      <c r="C220" s="408" t="s">
        <v>183</v>
      </c>
      <c r="D220" s="409"/>
      <c r="E220" s="195"/>
      <c r="F220" s="293" t="str">
        <f>IF(OR(G216="", E217 = "", E218=""), "", IF(D207="VOE",IF(YEAR(D209) = YEAR(E209), (E220/H209)*VLOOKUP(H205, PayPeriods, 5,FALSE), IF(G207 = 0, 0, E220/G207)), ""))</f>
        <v/>
      </c>
      <c r="G220" s="315" t="str">
        <f>IF(OR(G216="", E217 = "", E218=""), "", IF(D207= "VOE", IF(YEAR(D209) = YEAR(E209), (E220/H209)*VLOOKUP(H205, PayPeriods, 5, FALSE) * VLOOKUP(H205, PayPeriods, 3,FALSE), IF(G207 = 0, 0, (E220/G207)*VLOOKUP(H205, PayPeriods, 3, FALSE))), ""))</f>
        <v/>
      </c>
      <c r="H220" s="19"/>
      <c r="I220" s="280"/>
    </row>
    <row r="221" spans="1:10" ht="15.75" customHeight="1" x14ac:dyDescent="0.25">
      <c r="A221" s="1"/>
      <c r="C221" s="416" t="s">
        <v>218</v>
      </c>
      <c r="D221" s="417"/>
      <c r="E221" s="160"/>
      <c r="F221" s="316"/>
      <c r="G221" s="317"/>
      <c r="H221" s="43"/>
      <c r="I221" s="293"/>
    </row>
    <row r="222" spans="1:10" x14ac:dyDescent="0.25">
      <c r="A222" s="1"/>
      <c r="C222" s="418"/>
      <c r="D222" s="419"/>
      <c r="E222" s="193"/>
      <c r="F222" s="318" t="str">
        <f>IF(OR(G216="", E217 = "", E218=""), "", IF(D207="VOE", IF(YEAR(D209) = YEAR(E209), (E222/H209)*VLOOKUP(H205, PayPeriods, 5,FALSE), IF(G207 = 0, 0, E222/G207)),""))</f>
        <v/>
      </c>
      <c r="G222" s="319" t="str">
        <f>IF(OR(G216="", E217 = "", E218=""), "", IF(D207 = "VOE", IF(YEAR(D209) = YEAR(E209), (E222/H209)*VLOOKUP(H205, PayPeriods, 5, FALSE) * VLOOKUP(H205, PayPeriods, 3,FALSE), IF(G207 = 0, 0, E222/G207)*VLOOKUP(H205, PayPeriods, 3, FALSE)), ""))</f>
        <v/>
      </c>
      <c r="H222" s="42"/>
      <c r="I222" s="293"/>
    </row>
    <row r="223" spans="1:10" x14ac:dyDescent="0.25">
      <c r="A223" s="1"/>
      <c r="C223" s="408" t="s">
        <v>219</v>
      </c>
      <c r="D223" s="409"/>
      <c r="E223" s="320">
        <f>E219+E220+E222</f>
        <v>0</v>
      </c>
      <c r="F223" s="139"/>
      <c r="G223" s="270" t="str">
        <f>IF(OR(G216="", E217 = "", E218=""), "", IF(D207 = "VOE", SUM(G219:G222),""))</f>
        <v/>
      </c>
      <c r="H223" s="20" t="str">
        <f>IF(OR(G216="",E217="",E218=""),"",IF(D207="VOE",IF(YEAR(D209) = YEAR(F209), (E223/H209) *260, IF(G207=0,0,(E223/G207)*VLOOKUP(H205,PayPeriods,3,FALSE))),""))</f>
        <v/>
      </c>
      <c r="I223" s="268"/>
    </row>
    <row r="224" spans="1:10" x14ac:dyDescent="0.25">
      <c r="A224" s="1"/>
      <c r="C224" s="408" t="str">
        <f>IF(E218="","Gross Pay Prior Year",CONCATENATE("Gross Pay ",YEAR(E218)-1))</f>
        <v>Gross Pay Prior Year</v>
      </c>
      <c r="D224" s="409"/>
      <c r="E224" s="194"/>
      <c r="F224" s="321"/>
      <c r="G224" s="321"/>
      <c r="H224" s="22"/>
      <c r="I224" s="268"/>
      <c r="J224" s="294"/>
    </row>
    <row r="225" spans="1:10" ht="16.5" thickBot="1" x14ac:dyDescent="0.3">
      <c r="A225" s="1"/>
      <c r="B225" s="21"/>
      <c r="C225" s="408" t="str">
        <f>IF(E218="","Gross Pay Prior Year",CONCATENATE("Gross Pay ",YEAR(E218)-2))</f>
        <v>Gross Pay Prior Year</v>
      </c>
      <c r="D225" s="409"/>
      <c r="E225" s="325"/>
      <c r="F225" s="321"/>
      <c r="G225" s="321"/>
      <c r="H225" s="22"/>
      <c r="I225" s="268"/>
      <c r="J225" s="294"/>
    </row>
    <row r="226" spans="1:10" ht="7.5" customHeight="1" x14ac:dyDescent="0.25">
      <c r="A226" s="1"/>
      <c r="B226" s="1"/>
      <c r="C226" s="309"/>
      <c r="D226" s="309"/>
      <c r="E226" s="321"/>
      <c r="F226" s="321"/>
      <c r="G226" s="321"/>
      <c r="H226" s="22"/>
      <c r="I226" s="268"/>
      <c r="J226" s="294"/>
    </row>
    <row r="227" spans="1:10" ht="24" customHeight="1" x14ac:dyDescent="0.25">
      <c r="A227" s="1"/>
      <c r="B227" s="1"/>
      <c r="C227" s="445" t="str">
        <f>IF(D207="VOE", IF(SUM(E219:E222)=E223, "", "Base Pay + Overtime + Commissions/Tips do not add to the Gross Pay (Current Year).  Please correct the numbers or explain the difference."), "")</f>
        <v/>
      </c>
      <c r="D227" s="445"/>
      <c r="E227" s="445"/>
      <c r="F227" s="445"/>
      <c r="G227" s="445"/>
      <c r="H227" s="445"/>
      <c r="I227" s="268"/>
      <c r="J227" s="294"/>
    </row>
    <row r="228" spans="1:10" ht="16.5" thickBot="1" x14ac:dyDescent="0.3">
      <c r="A228" s="1"/>
      <c r="C228" s="446"/>
      <c r="D228" s="446"/>
      <c r="G228" s="75" t="s">
        <v>220</v>
      </c>
      <c r="H228" s="76">
        <f>IF(OR(C237 = "", D237="", E237=""), IF(OR(C236 = "", D236 = "", E236 = ""), (E235-C235)/2, (E236-C236)/2), (E237-C237)/2)</f>
        <v>0</v>
      </c>
      <c r="I228" s="268"/>
      <c r="J228" s="294"/>
    </row>
    <row r="229" spans="1:10" ht="15.75" customHeight="1" thickBot="1" x14ac:dyDescent="0.3">
      <c r="A229" s="1"/>
      <c r="B229" s="216" t="s">
        <v>221</v>
      </c>
      <c r="C229" s="447" t="s">
        <v>222</v>
      </c>
      <c r="D229" s="448"/>
      <c r="E229" s="143"/>
      <c r="F229" s="449" t="s">
        <v>223</v>
      </c>
      <c r="G229" s="450"/>
      <c r="H229" s="25" t="str">
        <f>IF(OR(H228="", H228 = 0, H228&gt;31), "", IF(H228 &gt;20, "Monthly", IF(H228&gt;14, "Semi-Monthly", IF(H228&gt;9, "Bi-Weekly", "Weekly"))))</f>
        <v/>
      </c>
      <c r="I229" s="268"/>
      <c r="J229" s="294"/>
    </row>
    <row r="230" spans="1:10" ht="7.5" customHeight="1" thickTop="1" x14ac:dyDescent="0.25">
      <c r="A230" s="1"/>
      <c r="B230" s="23"/>
      <c r="C230" s="24"/>
      <c r="D230" s="24"/>
      <c r="E230" s="24"/>
      <c r="F230" s="266"/>
      <c r="G230" s="267"/>
      <c r="H230" s="25"/>
      <c r="I230" s="268"/>
      <c r="J230" s="294"/>
    </row>
    <row r="231" spans="1:10" x14ac:dyDescent="0.25">
      <c r="A231" s="1"/>
      <c r="B231" s="1"/>
      <c r="C231" s="427" t="str">
        <f>IF(D207="Pay Stubs",IF(H205&lt;&gt;"",IF(OR(H205="Semi-Monthly",H205="Monthly"),"Enter number of Pay Periods to Date", IF(F231&gt;0,"Payroll Frequency changed, delete value in F231", "")),""), "")</f>
        <v/>
      </c>
      <c r="D231" s="427"/>
      <c r="E231" s="427"/>
      <c r="F231" s="45"/>
      <c r="G231" s="154">
        <f>IF(C231 = "Enter number of Pay Periods to Date", 50, 0)</f>
        <v>0</v>
      </c>
      <c r="H231" s="25"/>
      <c r="I231" s="268"/>
      <c r="J231" s="294"/>
    </row>
    <row r="232" spans="1:10" ht="15.75" customHeight="1" x14ac:dyDescent="0.25">
      <c r="A232" s="1"/>
      <c r="B232" s="5"/>
      <c r="C232" s="435" t="str">
        <f xml:space="preserve"> IF(AND(OR(G243="", G243 = 0), OR(H243="", H243=0)), "", IF(H228&gt;31, "Pay stubs do not appear to be consecutive based on dates entered.", IF(OR( E236 &lt; C236, E236 &lt;D236, E237 &lt; C237, E237 &lt;D237), "Pay Stubs may be out of order.  Please check dates.",IF(H229 = "", "", IF(E229 = H229, "", "If Payroll Frequency selected does not equal Recommended please provide an explanation.")))))</f>
        <v/>
      </c>
      <c r="D232" s="435"/>
      <c r="E232" s="435"/>
      <c r="F232" s="435"/>
      <c r="G232" s="435"/>
      <c r="H232" s="435"/>
      <c r="I232" s="268"/>
      <c r="J232" s="294"/>
    </row>
    <row r="233" spans="1:10" ht="7.5" customHeight="1" x14ac:dyDescent="0.25">
      <c r="A233" s="1"/>
      <c r="B233" s="1"/>
      <c r="C233" s="327"/>
      <c r="D233" s="268"/>
      <c r="E233" s="268"/>
      <c r="F233" s="268"/>
      <c r="G233" s="268"/>
      <c r="H233" s="268"/>
      <c r="I233" s="268"/>
      <c r="J233" s="294"/>
    </row>
    <row r="234" spans="1:10" ht="24.75" thickBot="1" x14ac:dyDescent="0.3">
      <c r="A234" s="1"/>
      <c r="B234" s="26"/>
      <c r="C234" s="29" t="s">
        <v>224</v>
      </c>
      <c r="D234" s="29" t="s">
        <v>225</v>
      </c>
      <c r="E234" s="29" t="s">
        <v>226</v>
      </c>
      <c r="F234" s="28" t="s">
        <v>227</v>
      </c>
      <c r="G234" s="29" t="s">
        <v>228</v>
      </c>
      <c r="H234" s="29" t="s">
        <v>213</v>
      </c>
      <c r="I234" s="1"/>
    </row>
    <row r="235" spans="1:10" ht="15.75" customHeight="1" x14ac:dyDescent="0.25">
      <c r="A235" s="1"/>
      <c r="B235" s="263" t="s">
        <v>229</v>
      </c>
      <c r="C235" s="166"/>
      <c r="D235" s="153"/>
      <c r="E235" s="167"/>
      <c r="F235" s="436" t="str">
        <f>IF(D207 = "Pay Stubs", IF(AND(H205 &lt;&gt; "", F209 &lt;&gt; ""), IF(H205 = "Annual", "1 pay check to date", IF(OR(H205="Semi-Monthly", H205 = "Monthly"), "", IF(E229 = "", "",CONCATENATE(G207," pay checks to date")))), ""), "")</f>
        <v/>
      </c>
      <c r="G235" s="439" t="str">
        <f>IF(D207 = "Pay Stubs", IF(G239 = "Hourly Pay Rate", IF((C238+D238+E238)/3&gt;VLOOKUP(H205,PayPeriods,6,FALSE),CONCATENATE("Average hours &gt; ", ROUND(VLOOKUP(H205, PayPeriods, 6, FALSE),2), " (Standard Work Hours in Year / Pay Periods in Year); ", ROUND(VLOOKUP(H205, PayPeriods, 6, FALSE),2), " hours used to calculate base pay."), ""), ""), "")</f>
        <v/>
      </c>
      <c r="H235" s="440"/>
      <c r="I235" s="30"/>
    </row>
    <row r="236" spans="1:10" x14ac:dyDescent="0.25">
      <c r="A236" s="1"/>
      <c r="B236" s="263" t="s">
        <v>230</v>
      </c>
      <c r="C236" s="168"/>
      <c r="D236" s="169"/>
      <c r="E236" s="170"/>
      <c r="F236" s="437"/>
      <c r="G236" s="441"/>
      <c r="H236" s="442"/>
      <c r="I236" s="38"/>
    </row>
    <row r="237" spans="1:10" x14ac:dyDescent="0.25">
      <c r="A237" s="1"/>
      <c r="B237" s="263" t="s">
        <v>231</v>
      </c>
      <c r="C237" s="168"/>
      <c r="D237" s="169"/>
      <c r="E237" s="171"/>
      <c r="F237" s="437"/>
      <c r="G237" s="441"/>
      <c r="H237" s="442"/>
      <c r="I237" s="30"/>
    </row>
    <row r="238" spans="1:10" ht="16.5" thickBot="1" x14ac:dyDescent="0.3">
      <c r="A238" s="1"/>
      <c r="B238" s="328" t="s">
        <v>232</v>
      </c>
      <c r="C238" s="329"/>
      <c r="D238" s="330"/>
      <c r="E238" s="331"/>
      <c r="F238" s="438"/>
      <c r="G238" s="441"/>
      <c r="H238" s="442"/>
      <c r="I238" s="30"/>
    </row>
    <row r="239" spans="1:10" ht="16.5" thickBot="1" x14ac:dyDescent="0.3">
      <c r="A239" s="1"/>
      <c r="B239" s="145" t="s">
        <v>214</v>
      </c>
      <c r="C239" s="274"/>
      <c r="D239" s="332"/>
      <c r="E239" s="333"/>
      <c r="F239" s="146" t="s">
        <v>233</v>
      </c>
      <c r="G239" s="443"/>
      <c r="H239" s="444"/>
      <c r="I239" s="30"/>
    </row>
    <row r="240" spans="1:10" x14ac:dyDescent="0.25">
      <c r="A240" s="1"/>
      <c r="B240" s="334" t="s">
        <v>217</v>
      </c>
      <c r="C240" s="274"/>
      <c r="D240" s="332"/>
      <c r="E240" s="333"/>
      <c r="F240" s="335"/>
      <c r="G240" s="336" t="str">
        <f>IF(OR(E229 = "", G239 = ""), "", IF(AND(E236="", E237 = ""), "", IF(D207 = "Pay Stubs", IF(G239 = "Hourly Pay Rate", H210*E239*(VLOOKUP(H205,PayPeriods,3,FALSE)),E239*VLOOKUP(G239, PayRates, 2, FALSE)), "")))</f>
        <v/>
      </c>
      <c r="H240" s="42"/>
      <c r="I240" s="30"/>
    </row>
    <row r="241" spans="1:10" x14ac:dyDescent="0.25">
      <c r="A241" s="1"/>
      <c r="B241" s="145" t="s">
        <v>183</v>
      </c>
      <c r="C241" s="274"/>
      <c r="D241" s="332"/>
      <c r="E241" s="333"/>
      <c r="F241" s="194"/>
      <c r="G241" s="337" t="str">
        <f>IF(E229="","",IF(AND(E236="",E237=""),"",IF(D207&lt;&gt;"Pay Stubs","", IF(YEAR(D209)=YEAR(E209), IF(OR(F241="", F241 = 0), (SUM(C241:E241)/3)*VLOOKUP(H205, PayPeriods, 3, FALSE), (F241/H209)*260), IF(J207=0,0,IF(OR(F241="", F241 = 0), SUM(C241:E241)/3*VLOOKUP(H205, PayPeriods, 3, FALSE), (F241/J207)*VLOOKUP(H205,PayPeriods,3,FALSE)))))))</f>
        <v/>
      </c>
      <c r="H241" s="19"/>
      <c r="I241" s="30"/>
    </row>
    <row r="242" spans="1:10" x14ac:dyDescent="0.25">
      <c r="A242" s="1"/>
      <c r="B242" s="145" t="s">
        <v>153</v>
      </c>
      <c r="C242" s="274"/>
      <c r="D242" s="332"/>
      <c r="E242" s="333"/>
      <c r="F242" s="194"/>
      <c r="G242" s="319" t="str">
        <f>IF(E229="","",IF(AND(E236="",E237=""),"",IF(D207&lt;&gt;"Pay Stubs","", IF(YEAR(D209)=YEAR(E209), IF(OR(F242="", F242 = 0), (SUM(C242:E242)/3)*VLOOKUP(H205, PayPeriods, 3, FALSE), (F242/H209)*260), IF(J207=0,0,IF(OR(F242="", F242 = 0), SUM(C242:E242)/3*VLOOKUP(H205, PayPeriods, 3, FALSE), (F242/J207)*VLOOKUP(H205,PayPeriods,3,FALSE)))))))</f>
        <v/>
      </c>
      <c r="H242" s="19"/>
      <c r="I242" s="30"/>
    </row>
    <row r="243" spans="1:10" ht="16.5" thickBot="1" x14ac:dyDescent="0.3">
      <c r="A243" s="1"/>
      <c r="B243" s="263" t="s">
        <v>234</v>
      </c>
      <c r="C243" s="338">
        <f>C240+C241+C242</f>
        <v>0</v>
      </c>
      <c r="D243" s="339">
        <f t="shared" ref="D243:E243" si="5">D240+D241+D242</f>
        <v>0</v>
      </c>
      <c r="E243" s="340">
        <f t="shared" si="5"/>
        <v>0</v>
      </c>
      <c r="F243" s="341"/>
      <c r="G243" s="337" t="str">
        <f>IF(E229 = "", "", IF(AND(E236 = "", E237=""), "", IF(D207 = "Pay Stubs", SUM(G240:G242), "")))</f>
        <v/>
      </c>
      <c r="H243" s="283" t="str">
        <f>IF(E229= "", "", IF(AND(E236="", E237 = ""), "", IF(D207 = "Pay Stubs", IF(YEAR(D209) = YEAR(F209), (F243/H209) *260, IF(J207 = 0, 0, (F243/J207)*VLOOKUP(H205,PayPeriods,3,FALSE))), "")))</f>
        <v/>
      </c>
      <c r="I243" s="30"/>
      <c r="J243" s="322"/>
    </row>
    <row r="244" spans="1:10" ht="7.5" customHeight="1" x14ac:dyDescent="0.25">
      <c r="A244" s="1"/>
      <c r="B244" s="4"/>
      <c r="C244" s="321"/>
      <c r="D244" s="321"/>
      <c r="E244" s="321"/>
      <c r="F244" s="321"/>
      <c r="G244" s="321"/>
      <c r="H244" s="321"/>
      <c r="I244" s="30"/>
    </row>
    <row r="245" spans="1:10" x14ac:dyDescent="0.25">
      <c r="A245" s="1"/>
      <c r="B245" s="31" t="str">
        <f>IF(D207 = "VOE", "", IF(SUM(F240:F242) = 0, "",IF(SUM(F240:F242) = F243, "", "Year to Date Base pay, Overtime and Other income do not add to the Gross Wages, please correct or explain.")))</f>
        <v/>
      </c>
      <c r="C245" s="1"/>
      <c r="D245" s="1"/>
      <c r="E245" s="293"/>
      <c r="F245" s="268"/>
      <c r="G245" s="268"/>
      <c r="H245" s="268"/>
      <c r="I245" s="268"/>
    </row>
    <row r="246" spans="1:10" x14ac:dyDescent="0.25">
      <c r="A246" s="1"/>
      <c r="B246" s="31" t="str">
        <f>IF(D207 = "VOE", "", IF(F243 &lt; E243, "Year to Date Gross Wages must be greater than or equal to the last pay stub", ""))</f>
        <v/>
      </c>
      <c r="C246" s="1"/>
      <c r="D246" s="1"/>
      <c r="E246" s="268"/>
      <c r="F246" s="268"/>
      <c r="G246" s="268"/>
      <c r="H246" s="268"/>
      <c r="I246" s="268"/>
    </row>
    <row r="247" spans="1:10" x14ac:dyDescent="0.25">
      <c r="A247" s="1"/>
      <c r="B247" s="1"/>
      <c r="C247" s="31"/>
      <c r="D247" s="1"/>
      <c r="E247" s="268"/>
      <c r="F247" s="268"/>
      <c r="G247" s="268"/>
      <c r="H247" s="268"/>
      <c r="I247" s="268"/>
    </row>
    <row r="248" spans="1:10" x14ac:dyDescent="0.25">
      <c r="A248" s="1"/>
      <c r="B248" s="32" t="str">
        <f xml:space="preserve"> IF(AND(B249 = "", B250 = ""), "", "If Regular Base Hours and/or Base Pay Rate are not provided on the check stubs, enter the numbers calculated below.")</f>
        <v/>
      </c>
      <c r="C248" s="31"/>
      <c r="D248" s="1"/>
      <c r="E248" s="268"/>
      <c r="F248" s="268"/>
      <c r="G248" s="268"/>
      <c r="H248" s="268"/>
      <c r="I248" s="268"/>
    </row>
    <row r="249" spans="1:10" x14ac:dyDescent="0.25">
      <c r="A249" s="1"/>
      <c r="B249" s="33" t="str">
        <f>IF(D207 = "Pay Stubs", IF(G239 = "Hourly Pay Rate", IF(AND(C249="", D249 = "", E249 = ""), "","Hours Calculator"), ""), "")</f>
        <v/>
      </c>
      <c r="C249" s="34" t="str">
        <f>IF(D207 = "Pay Stubs", IF(G239 = "Hourly Pay Rate", IF(C239 = "", "",C240/C239), ""), "")</f>
        <v/>
      </c>
      <c r="D249" s="34" t="str">
        <f>IF(D207 = "Pay Stubs", IF(G239 = "Hourly Pay Rate", IF(D239 = "", "", D240/D239), ""), "")</f>
        <v/>
      </c>
      <c r="E249" s="34" t="str">
        <f>IF(D207 = "Pay Stubs", IF(G239 = "Hourly Pay Rate", IF(E239 = "", "", E240/E239), ""), "")</f>
        <v/>
      </c>
      <c r="F249" s="268"/>
      <c r="G249" s="35"/>
      <c r="H249" s="1"/>
      <c r="I249" s="268"/>
    </row>
    <row r="250" spans="1:10" x14ac:dyDescent="0.25">
      <c r="A250" s="1"/>
      <c r="B250" s="33" t="str">
        <f>IF(D207 = "Pay Stubs", IF(G239 = "Hourly Pay Rate", IF(AND(C250="", D250 = "", E250 = ""), "","Rate Calculator"), ""), "")</f>
        <v/>
      </c>
      <c r="C250" s="36" t="str">
        <f>IF(D207 = "Pay Stubs", IF(G239="Hourly Pay Rate", IF(OR(C238 = "",C238 = 0), "", C240/C238),""), "")</f>
        <v/>
      </c>
      <c r="D250" s="36" t="str">
        <f>IF(D207="Pay Stubs",IF(G239="Hourly Pay Rate",IF(OR(D238="", D238 = 0),"",D240/D238), ""),"")</f>
        <v/>
      </c>
      <c r="E250" s="36" t="str">
        <f>IF(D207 = "Pay Stubs", IF(G239="Hourly Pay Rate", IF(OR(E238 = "",E238 = 0), "", E240/E238), ""), "")</f>
        <v/>
      </c>
      <c r="F250" s="1"/>
      <c r="G250" s="35"/>
      <c r="H250" s="1"/>
      <c r="I250" s="268"/>
    </row>
    <row r="251" spans="1:10" x14ac:dyDescent="0.25">
      <c r="A251" s="1"/>
      <c r="B251" s="268"/>
      <c r="C251" s="268"/>
      <c r="D251" s="268"/>
      <c r="E251" s="268"/>
      <c r="F251" s="268"/>
      <c r="G251" s="1"/>
      <c r="H251" s="6"/>
      <c r="I251" s="268"/>
    </row>
  </sheetData>
  <sheetProtection algorithmName="SHA-512" hashValue="Uw1AJhkNgs4ei3KIPc9wAUis/lcjn+wcyPW4c4yfv7le7GAXiw4K+pmIjvjiiWGX14vqeTLa1VqmREKQRVQJ5w==" saltValue="w/jfNbRYOPyJGPrpW1nrRA==" spinCount="100000" sheet="1" selectLockedCells="1"/>
  <mergeCells count="138">
    <mergeCell ref="B1:I2"/>
    <mergeCell ref="E5:H5"/>
    <mergeCell ref="B8:D8"/>
    <mergeCell ref="G8:H11"/>
    <mergeCell ref="B9:D9"/>
    <mergeCell ref="B10:D10"/>
    <mergeCell ref="B11:D11"/>
    <mergeCell ref="B12:D12"/>
    <mergeCell ref="B13:D13"/>
    <mergeCell ref="B14:D14"/>
    <mergeCell ref="B15:D15"/>
    <mergeCell ref="C19:D19"/>
    <mergeCell ref="C20:D20"/>
    <mergeCell ref="C21:D21"/>
    <mergeCell ref="C22:D22"/>
    <mergeCell ref="C23:D23"/>
    <mergeCell ref="C24:D24"/>
    <mergeCell ref="C25:D25"/>
    <mergeCell ref="B32:B34"/>
    <mergeCell ref="C32:D32"/>
    <mergeCell ref="C33:D33"/>
    <mergeCell ref="C34:D34"/>
    <mergeCell ref="B35:B38"/>
    <mergeCell ref="C35:D35"/>
    <mergeCell ref="C36:D36"/>
    <mergeCell ref="C37:D37"/>
    <mergeCell ref="C38:D38"/>
    <mergeCell ref="C40:D40"/>
    <mergeCell ref="F50:G50"/>
    <mergeCell ref="D55:G55"/>
    <mergeCell ref="C43:D43"/>
    <mergeCell ref="C44:D44"/>
    <mergeCell ref="C46:D46"/>
    <mergeCell ref="C47:D47"/>
    <mergeCell ref="C49:D49"/>
    <mergeCell ref="C26:D26"/>
    <mergeCell ref="C29:D29"/>
    <mergeCell ref="F29:G29"/>
    <mergeCell ref="C62:H62"/>
    <mergeCell ref="C65:D65"/>
    <mergeCell ref="B66:B69"/>
    <mergeCell ref="C66:D66"/>
    <mergeCell ref="G66:H66"/>
    <mergeCell ref="C67:D67"/>
    <mergeCell ref="F67:H67"/>
    <mergeCell ref="C68:D68"/>
    <mergeCell ref="F68:G68"/>
    <mergeCell ref="C69:D69"/>
    <mergeCell ref="C70:D70"/>
    <mergeCell ref="C71:D72"/>
    <mergeCell ref="C73:D73"/>
    <mergeCell ref="C74:D74"/>
    <mergeCell ref="C75:D75"/>
    <mergeCell ref="C77:H77"/>
    <mergeCell ref="C78:D78"/>
    <mergeCell ref="C79:D79"/>
    <mergeCell ref="F79:G79"/>
    <mergeCell ref="C81:E81"/>
    <mergeCell ref="C82:H82"/>
    <mergeCell ref="F85:F88"/>
    <mergeCell ref="G85:H88"/>
    <mergeCell ref="G89:H89"/>
    <mergeCell ref="D105:G105"/>
    <mergeCell ref="C112:H112"/>
    <mergeCell ref="C115:D115"/>
    <mergeCell ref="B116:B119"/>
    <mergeCell ref="C116:D116"/>
    <mergeCell ref="G116:H116"/>
    <mergeCell ref="C117:D117"/>
    <mergeCell ref="F117:H117"/>
    <mergeCell ref="C118:D118"/>
    <mergeCell ref="F118:G118"/>
    <mergeCell ref="C119:D119"/>
    <mergeCell ref="C120:D120"/>
    <mergeCell ref="C121:D122"/>
    <mergeCell ref="C123:D123"/>
    <mergeCell ref="C124:D124"/>
    <mergeCell ref="C125:D125"/>
    <mergeCell ref="C127:H127"/>
    <mergeCell ref="C128:D128"/>
    <mergeCell ref="C129:D129"/>
    <mergeCell ref="F129:G129"/>
    <mergeCell ref="C132:H132"/>
    <mergeCell ref="F135:F138"/>
    <mergeCell ref="G135:H138"/>
    <mergeCell ref="G139:H139"/>
    <mergeCell ref="D155:G155"/>
    <mergeCell ref="C162:H162"/>
    <mergeCell ref="C165:D165"/>
    <mergeCell ref="B166:B169"/>
    <mergeCell ref="C166:D166"/>
    <mergeCell ref="G166:H166"/>
    <mergeCell ref="C167:D167"/>
    <mergeCell ref="F167:H167"/>
    <mergeCell ref="C168:D168"/>
    <mergeCell ref="F168:G168"/>
    <mergeCell ref="C169:D169"/>
    <mergeCell ref="B216:B219"/>
    <mergeCell ref="C216:D216"/>
    <mergeCell ref="G216:H216"/>
    <mergeCell ref="C217:D217"/>
    <mergeCell ref="F217:H217"/>
    <mergeCell ref="C218:D218"/>
    <mergeCell ref="F218:G218"/>
    <mergeCell ref="C219:D219"/>
    <mergeCell ref="C170:D170"/>
    <mergeCell ref="C171:D172"/>
    <mergeCell ref="C173:D173"/>
    <mergeCell ref="C174:D174"/>
    <mergeCell ref="C175:D175"/>
    <mergeCell ref="C177:H177"/>
    <mergeCell ref="C178:D178"/>
    <mergeCell ref="C179:D179"/>
    <mergeCell ref="F179:G179"/>
    <mergeCell ref="C221:D222"/>
    <mergeCell ref="C223:D223"/>
    <mergeCell ref="C224:D224"/>
    <mergeCell ref="C225:D225"/>
    <mergeCell ref="C227:H227"/>
    <mergeCell ref="C215:D215"/>
    <mergeCell ref="C27:D27"/>
    <mergeCell ref="G239:H239"/>
    <mergeCell ref="C228:D228"/>
    <mergeCell ref="C229:D229"/>
    <mergeCell ref="F229:G229"/>
    <mergeCell ref="C231:E231"/>
    <mergeCell ref="C232:H232"/>
    <mergeCell ref="F235:F238"/>
    <mergeCell ref="G235:H238"/>
    <mergeCell ref="C220:D220"/>
    <mergeCell ref="C181:E181"/>
    <mergeCell ref="C182:H182"/>
    <mergeCell ref="F185:F188"/>
    <mergeCell ref="G185:H188"/>
    <mergeCell ref="G189:H189"/>
    <mergeCell ref="D205:G205"/>
    <mergeCell ref="C212:H212"/>
    <mergeCell ref="C131:E131"/>
  </mergeCells>
  <conditionalFormatting sqref="C81:E81">
    <cfRule type="expression" dxfId="27" priority="24" stopIfTrue="1">
      <formula>IF(OR(E79="Monthly",E79="Semi-monthly"),"TRUE","FALSE")</formula>
    </cfRule>
    <cfRule type="cellIs" dxfId="26" priority="26" stopIfTrue="1" operator="equal">
      <formula>"Payroll Frequency changed, delete value in F129"</formula>
    </cfRule>
  </conditionalFormatting>
  <conditionalFormatting sqref="C131:E131">
    <cfRule type="expression" dxfId="25" priority="19" stopIfTrue="1">
      <formula>IF(OR(E129="Monthly",E129="Semi-monthly"),"TRUE","FALSE")</formula>
    </cfRule>
    <cfRule type="cellIs" dxfId="24" priority="21" stopIfTrue="1" operator="equal">
      <formula>"Payroll Frequency changed, delete value in F129"</formula>
    </cfRule>
  </conditionalFormatting>
  <conditionalFormatting sqref="C181:E181">
    <cfRule type="expression" dxfId="23" priority="15" stopIfTrue="1">
      <formula>IF(OR(E179="Monthly",E179="Semi-monthly"),"TRUE","FALSE")</formula>
    </cfRule>
    <cfRule type="cellIs" dxfId="22" priority="17" stopIfTrue="1" operator="equal">
      <formula>"Payroll Frequency changed, delete value in F129"</formula>
    </cfRule>
  </conditionalFormatting>
  <conditionalFormatting sqref="C231:E231">
    <cfRule type="expression" dxfId="21" priority="11" stopIfTrue="1">
      <formula>IF(OR(E229="Monthly",E229="Semi-monthly"),"TRUE","FALSE")</formula>
    </cfRule>
    <cfRule type="cellIs" dxfId="20" priority="13" stopIfTrue="1" operator="equal">
      <formula>"Payroll Frequency changed, delete value in F129"</formula>
    </cfRule>
  </conditionalFormatting>
  <conditionalFormatting sqref="F81">
    <cfRule type="expression" dxfId="19" priority="23" stopIfTrue="1">
      <formula>IF(D57="Pay Stubs",IF(OR(E79="Semi-monthly",E79="Monthly"),1,0),0)</formula>
    </cfRule>
    <cfRule type="cellIs" dxfId="18" priority="25" stopIfTrue="1" operator="greaterThan">
      <formula>$G$131</formula>
    </cfRule>
  </conditionalFormatting>
  <conditionalFormatting sqref="F131">
    <cfRule type="expression" dxfId="17" priority="18" stopIfTrue="1">
      <formula>IF(D107="Pay Stubs",IF(OR(E129="Semi-monthly",E129="Monthly"),1,0),0)</formula>
    </cfRule>
    <cfRule type="cellIs" dxfId="16" priority="20" stopIfTrue="1" operator="greaterThan">
      <formula>$G$131</formula>
    </cfRule>
  </conditionalFormatting>
  <conditionalFormatting sqref="F181">
    <cfRule type="expression" dxfId="15" priority="14" stopIfTrue="1">
      <formula>IF(D157="Pay Stubs",IF(OR(E179="Semi-monthly",E179="Monthly"),1,0),0)</formula>
    </cfRule>
    <cfRule type="cellIs" dxfId="14" priority="16" stopIfTrue="1" operator="greaterThan">
      <formula>$G$131</formula>
    </cfRule>
  </conditionalFormatting>
  <conditionalFormatting sqref="F231">
    <cfRule type="expression" dxfId="13" priority="10" stopIfTrue="1">
      <formula>IF(D207="Pay Stubs",IF(OR(E229="Semi-monthly",E229="Monthly"),1,0),0)</formula>
    </cfRule>
    <cfRule type="cellIs" dxfId="12" priority="12" stopIfTrue="1" operator="greaterThan">
      <formula>$G$131</formula>
    </cfRule>
  </conditionalFormatting>
  <conditionalFormatting sqref="H68">
    <cfRule type="expression" dxfId="11" priority="22">
      <formula>IF(OR(E67="Semi-Monthly",E67="Monthly"),1,0)</formula>
    </cfRule>
    <cfRule type="cellIs" dxfId="10" priority="27" stopIfTrue="1" operator="greaterThan">
      <formula>I68</formula>
    </cfRule>
    <cfRule type="cellIs" dxfId="9" priority="28" stopIfTrue="1" operator="lessThan">
      <formula>I68</formula>
    </cfRule>
  </conditionalFormatting>
  <conditionalFormatting sqref="H118">
    <cfRule type="expression" dxfId="8" priority="7">
      <formula>IF(OR(E117="Semi-Monthly",E117="Monthly"),1,0)</formula>
    </cfRule>
    <cfRule type="cellIs" dxfId="7" priority="8" stopIfTrue="1" operator="greaterThan">
      <formula>I118</formula>
    </cfRule>
    <cfRule type="cellIs" dxfId="6" priority="9" stopIfTrue="1" operator="lessThan">
      <formula>I118</formula>
    </cfRule>
  </conditionalFormatting>
  <conditionalFormatting sqref="H168">
    <cfRule type="expression" dxfId="5" priority="4">
      <formula>IF(OR(E167="Semi-Monthly",E167="Monthly"),1,0)</formula>
    </cfRule>
    <cfRule type="cellIs" dxfId="4" priority="5" stopIfTrue="1" operator="greaterThan">
      <formula>I168</formula>
    </cfRule>
    <cfRule type="cellIs" dxfId="3" priority="6" stopIfTrue="1" operator="lessThan">
      <formula>I168</formula>
    </cfRule>
  </conditionalFormatting>
  <conditionalFormatting sqref="H218">
    <cfRule type="expression" dxfId="2" priority="1">
      <formula>IF(OR(E217="Semi-Monthly",E217="Monthly"),1,0)</formula>
    </cfRule>
    <cfRule type="cellIs" dxfId="1" priority="2" stopIfTrue="1" operator="greaterThan">
      <formula>I218</formula>
    </cfRule>
    <cfRule type="cellIs" dxfId="0" priority="3" stopIfTrue="1" operator="lessThan">
      <formula>I218</formula>
    </cfRule>
  </conditionalFormatting>
  <dataValidations count="22">
    <dataValidation allowBlank="1" showInputMessage="1" showErrorMessage="1" prompt="Earnings for the remainder of the year will be based on the monthly average of the adjusted income from the two most recent years.  If less than two prior years self employment history, the current year will be included in the average." sqref="H42" xr:uid="{00000000-0002-0000-0B00-000000000000}"/>
    <dataValidation allowBlank="1" showInputMessage="1" showErrorMessage="1" prompt="Include vacation, holiday and sick time in regular/base hours.  " sqref="B88 B138 B188 B238" xr:uid="{00000000-0002-0000-0B00-000001000000}"/>
    <dataValidation allowBlank="1" showInputMessage="1" showErrorMessage="1" prompt="Include vacation, holiday and sick pay in Base Pay." sqref="B90 B140 B190 B240" xr:uid="{00000000-0002-0000-0B00-000002000000}"/>
    <dataValidation allowBlank="1" showInputMessage="1" showErrorMessage="1" prompt="It is important to determine the pay schedule to accurately calculate pay periods to date." sqref="C81:E81 C181:E181 F68:G68 F118:G118 C131:E131 F168:G168 C231:E231 F218:G218" xr:uid="{00000000-0002-0000-0B00-000003000000}"/>
    <dataValidation allowBlank="1" showInputMessage="1" showErrorMessage="1" prompt="Count full weeks from off season start date to off season end date indicated on VOE." sqref="C29:D29" xr:uid="{00000000-0002-0000-0B00-000004000000}"/>
    <dataValidation type="list" allowBlank="1" showInputMessage="1" showErrorMessage="1" sqref="H29" xr:uid="{00000000-0002-0000-0B00-000005000000}">
      <formula1>"No, Yes"</formula1>
    </dataValidation>
    <dataValidation allowBlank="1" showInputMessage="1" showErrorMessage="1" prompt="Enter the Household Member Number (1-15) from the Household Summary Tab." sqref="D5" xr:uid="{00000000-0002-0000-0B00-000006000000}"/>
    <dataValidation allowBlank="1" showInputMessage="1" showErrorMessage="1" prompt="If unknown enter Weekly." sqref="C167:D167 C67:D67 C117:D117 C217:D217" xr:uid="{00000000-0002-0000-0B00-000007000000}"/>
    <dataValidation allowBlank="1" showInputMessage="1" showErrorMessage="1" prompt="If blank, worksheet calculation assumes the person was employed at position prior to January 1 of the income documentation year." sqref="C209 C109 C159 C59" xr:uid="{00000000-0002-0000-0B00-000008000000}"/>
    <dataValidation allowBlank="1" showInputMessage="1" showErrorMessage="1" prompt="Enter the type of income documentation used to qualify the household." sqref="C207 C107 C157 C57" xr:uid="{00000000-0002-0000-0B00-000009000000}"/>
    <dataValidation allowBlank="1" showInputMessage="1" showErrorMessage="1" prompt="If Thru Date is not provided, enter the date the VOE was signed." sqref="C168:D168 C68:D68 C118:D118 C218:D218" xr:uid="{00000000-0002-0000-0B00-00000A000000}"/>
    <dataValidation type="list" allowBlank="1" showInputMessage="1" showErrorMessage="1" sqref="D207 D107 D157 D57" xr:uid="{00000000-0002-0000-0B00-00000B000000}">
      <formula1>"VOE, Pay Stubs"</formula1>
    </dataValidation>
    <dataValidation showDropDown="1" showInputMessage="1" showErrorMessage="1" sqref="G157:G158 G207:G208 G107:G108 G57:G58" xr:uid="{00000000-0002-0000-0B00-00000C000000}"/>
    <dataValidation allowBlank="1" showInputMessage="1" showErrorMessage="1" prompt="If a range of hours is indicated on the VOE, enter the high end of the range." sqref="C165:D165 C33:D33 C65:D65 C115:D115 C215:D215" xr:uid="{00000000-0002-0000-0B00-00000D000000}"/>
    <dataValidation type="list" allowBlank="1" showInputMessage="1" showErrorMessage="1" error="Please delete the entry and select a schedule from the drop down list." sqref="E179 E167 E79 E67 E129 E117 E229 E217" xr:uid="{00000000-0002-0000-0B00-00000E000000}">
      <formula1>"Weekly, Bi-Weekly, Semi-Monthly, Monthly"</formula1>
    </dataValidation>
    <dataValidation type="whole" allowBlank="1" showInputMessage="1" showErrorMessage="1" sqref="F81 F181 H68 H118 F131 H168 F231 H218" xr:uid="{00000000-0002-0000-0B00-00000F000000}">
      <formula1>0</formula1>
      <formula2>24</formula2>
    </dataValidation>
    <dataValidation type="list" allowBlank="1" showInputMessage="1" showErrorMessage="1" sqref="G189:H189 G166:H166 G89:H89 G66:H66 G139:H139 G116:H116 G239:H239 G216:H216" xr:uid="{00000000-0002-0000-0B00-000010000000}">
      <formula1>"Hourly Pay Rate, Weekly Pay Rate, Bi-Weekly Pay Rate, Semi-Monthly Pay Rate, Monthly Pay Rate, Annual Pay Rate"</formula1>
    </dataValidation>
    <dataValidation type="whole" allowBlank="1" showInputMessage="1" showErrorMessage="1" error="Weeks Off Work During Year + Weeks Employed to Date can not exceed 52." sqref="E29" xr:uid="{00000000-0002-0000-0B00-000011000000}">
      <formula1>0</formula1>
      <formula2>D31</formula2>
    </dataValidation>
    <dataValidation type="whole" operator="lessThanOrEqual" allowBlank="1" showInputMessage="1" showErrorMessage="1" error="Weeks Employed to Date can not exceed Weeks Employed in Calendar Year." sqref="E32" xr:uid="{00000000-0002-0000-0B00-000012000000}">
      <formula1>C31</formula1>
    </dataValidation>
    <dataValidation type="custom" allowBlank="1" showInputMessage="1" showErrorMessage="1" errorTitle="Missing Information" error="Verification and hire date must be indicated above before income can be entered." sqref="E65:E66 E68:E70 E74:E75 E72 D88:E92 D93:F93 C88:C93 C85:E87 C188:C193 C135:E137 E115:E116 E118:E120 E124:E125 E122 D138:E142 D143:F143 C138:C143 C185:E187 E165:E166 E168:E170 E174:E175 E172 D188:E192 D193:F193 C235:E237 D243:F243 C238:C243 E224:E225 E222 D238:E242 E215:E216 E218:E220" xr:uid="{00000000-0002-0000-0B00-000013000000}">
      <formula1>$E$57=1</formula1>
    </dataValidation>
    <dataValidation type="custom" allowBlank="1" showInputMessage="1" showErrorMessage="1" errorTitle="Missing Information" error="Verification and hire date must be indicated above before income can be entered." prompt="If YTD amount is not listed on the pay stubs leave blank." sqref="F90:F92 F140:F142 F190:F192 F240:F242" xr:uid="{00000000-0002-0000-0B00-000014000000}">
      <formula1>$E$57=1</formula1>
    </dataValidation>
    <dataValidation allowBlank="1" showInputMessage="1" showErrorMessage="1" errorTitle="Missing Information" error="Verification and hire date must be indicated above before income can be entered." sqref="E73 E173 E123 E223" xr:uid="{00000000-0002-0000-0B00-000015000000}"/>
  </dataValidations>
  <pageMargins left="0.25" right="0.25" top="0.5" bottom="0.5" header="0.3" footer="0.3"/>
  <pageSetup orientation="portrait" blackAndWhite="1" errors="blank" r:id="rId1"/>
  <headerFooter>
    <oddFooter>&amp;R&amp;8January 2016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C000"/>
  </sheetPr>
  <dimension ref="A1:F53"/>
  <sheetViews>
    <sheetView workbookViewId="0">
      <selection activeCell="C49" sqref="C49:E49"/>
    </sheetView>
  </sheetViews>
  <sheetFormatPr defaultRowHeight="15.75" x14ac:dyDescent="0.25"/>
  <cols>
    <col min="1" max="1" width="16.5" customWidth="1"/>
    <col min="2" max="2" width="11.75" customWidth="1"/>
    <col min="3" max="3" width="12.25" customWidth="1"/>
    <col min="4" max="4" width="14.25" customWidth="1"/>
    <col min="5" max="5" width="15.125" customWidth="1"/>
    <col min="6" max="6" width="13.5" customWidth="1"/>
  </cols>
  <sheetData>
    <row r="1" spans="1:6" x14ac:dyDescent="0.25">
      <c r="A1" s="1"/>
      <c r="B1" s="1"/>
      <c r="C1" s="1"/>
      <c r="D1" s="1"/>
      <c r="E1" s="1"/>
      <c r="F1" s="1"/>
    </row>
    <row r="2" spans="1:6" x14ac:dyDescent="0.25">
      <c r="A2" s="1" t="s">
        <v>202</v>
      </c>
      <c r="B2" s="37" t="s">
        <v>248</v>
      </c>
      <c r="C2" s="37" t="s">
        <v>249</v>
      </c>
      <c r="D2" s="37" t="s">
        <v>250</v>
      </c>
      <c r="E2" s="37" t="s">
        <v>251</v>
      </c>
      <c r="F2" s="37" t="s">
        <v>252</v>
      </c>
    </row>
    <row r="3" spans="1:6" x14ac:dyDescent="0.25">
      <c r="A3" s="1" t="s">
        <v>253</v>
      </c>
      <c r="B3" s="1">
        <v>7</v>
      </c>
      <c r="C3" s="1">
        <v>52</v>
      </c>
      <c r="D3" s="1">
        <v>1</v>
      </c>
      <c r="E3" s="1">
        <v>5</v>
      </c>
      <c r="F3" s="1">
        <v>40</v>
      </c>
    </row>
    <row r="4" spans="1:6" x14ac:dyDescent="0.25">
      <c r="A4" s="1" t="s">
        <v>254</v>
      </c>
      <c r="B4" s="1">
        <v>14</v>
      </c>
      <c r="C4" s="1">
        <v>26</v>
      </c>
      <c r="D4" s="1">
        <v>2</v>
      </c>
      <c r="E4" s="1">
        <v>10</v>
      </c>
      <c r="F4" s="1">
        <v>80</v>
      </c>
    </row>
    <row r="5" spans="1:6" x14ac:dyDescent="0.25">
      <c r="A5" s="1" t="s">
        <v>255</v>
      </c>
      <c r="B5" s="1">
        <v>15.21</v>
      </c>
      <c r="C5" s="1">
        <v>24</v>
      </c>
      <c r="D5" s="1">
        <f>((260/24)*8)/40</f>
        <v>2.166666666666667</v>
      </c>
      <c r="E5" s="1">
        <f>260/24</f>
        <v>10.833333333333334</v>
      </c>
      <c r="F5" s="1">
        <f>2080/24</f>
        <v>86.666666666666671</v>
      </c>
    </row>
    <row r="6" spans="1:6" x14ac:dyDescent="0.25">
      <c r="A6" s="1" t="s">
        <v>256</v>
      </c>
      <c r="B6" s="1">
        <v>30.41667</v>
      </c>
      <c r="C6" s="1">
        <v>12</v>
      </c>
      <c r="D6" s="1">
        <f>((260/12)*8)/40</f>
        <v>4.3333333333333339</v>
      </c>
      <c r="E6" s="1">
        <f>260/12</f>
        <v>21.666666666666668</v>
      </c>
      <c r="F6" s="1">
        <f>2080/12</f>
        <v>173.33333333333334</v>
      </c>
    </row>
    <row r="7" spans="1:6" x14ac:dyDescent="0.25">
      <c r="A7" s="1" t="s">
        <v>257</v>
      </c>
      <c r="B7" s="1">
        <v>365</v>
      </c>
      <c r="C7" s="1">
        <v>1</v>
      </c>
      <c r="D7" s="1">
        <f>(260*8)/40</f>
        <v>52</v>
      </c>
      <c r="E7" s="1">
        <v>260</v>
      </c>
      <c r="F7" s="1">
        <v>2080</v>
      </c>
    </row>
    <row r="8" spans="1:6" x14ac:dyDescent="0.25">
      <c r="A8" s="1"/>
      <c r="B8" s="1"/>
      <c r="C8" s="1"/>
      <c r="D8" s="1"/>
      <c r="E8" s="1"/>
      <c r="F8" s="1"/>
    </row>
    <row r="9" spans="1:6" x14ac:dyDescent="0.25">
      <c r="A9" s="1"/>
      <c r="B9" s="1"/>
      <c r="C9" s="1"/>
      <c r="D9" s="1"/>
      <c r="E9" s="1"/>
      <c r="F9" s="1"/>
    </row>
    <row r="10" spans="1:6" x14ac:dyDescent="0.25">
      <c r="A10" s="1" t="s">
        <v>258</v>
      </c>
      <c r="B10" s="1" t="s">
        <v>259</v>
      </c>
      <c r="C10" s="1"/>
      <c r="D10" s="1"/>
      <c r="E10" s="1"/>
      <c r="F10" s="1"/>
    </row>
    <row r="11" spans="1:6" x14ac:dyDescent="0.25">
      <c r="A11" s="1" t="s">
        <v>260</v>
      </c>
      <c r="B11" s="1">
        <v>52</v>
      </c>
      <c r="C11" s="1"/>
      <c r="D11" s="1"/>
      <c r="E11" s="1"/>
      <c r="F11" s="1"/>
    </row>
    <row r="12" spans="1:6" x14ac:dyDescent="0.25">
      <c r="A12" s="1" t="s">
        <v>261</v>
      </c>
      <c r="B12" s="1">
        <v>52</v>
      </c>
      <c r="C12" s="1"/>
      <c r="D12" s="1"/>
      <c r="E12" s="1"/>
      <c r="F12" s="1"/>
    </row>
    <row r="13" spans="1:6" x14ac:dyDescent="0.25">
      <c r="A13" s="1" t="s">
        <v>262</v>
      </c>
      <c r="B13" s="1">
        <v>26</v>
      </c>
      <c r="C13" s="1"/>
      <c r="D13" s="1"/>
      <c r="E13" s="1"/>
      <c r="F13" s="1"/>
    </row>
    <row r="14" spans="1:6" x14ac:dyDescent="0.25">
      <c r="A14" s="1" t="s">
        <v>263</v>
      </c>
      <c r="B14" s="1">
        <v>24</v>
      </c>
      <c r="C14" s="1"/>
      <c r="D14" s="1"/>
      <c r="E14" s="1"/>
      <c r="F14" s="1"/>
    </row>
    <row r="15" spans="1:6" x14ac:dyDescent="0.25">
      <c r="A15" s="1" t="s">
        <v>264</v>
      </c>
      <c r="B15" s="1">
        <v>12</v>
      </c>
      <c r="C15" s="1"/>
      <c r="D15" s="1"/>
      <c r="E15" s="1"/>
      <c r="F15" s="1"/>
    </row>
    <row r="16" spans="1:6" x14ac:dyDescent="0.25">
      <c r="A16" s="1" t="s">
        <v>265</v>
      </c>
      <c r="B16" s="1">
        <v>1</v>
      </c>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sheetData>
  <sheetProtection algorithmName="SHA-512" hashValue="27N6WbRvpag+wpYaDZl00Urlrwe157WgtX6/K36aHGq7+Dy0TYep5JWV7fk6V+yvlk3XtjNq+yhKAE7s2872Zg==" saltValue="/Hz4VQjmadFEL6oIL37EmQ==" spinCount="100000" sheet="1" selectLockedCells="1"/>
  <phoneticPr fontId="0"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C000"/>
  </sheetPr>
  <dimension ref="A1:B78"/>
  <sheetViews>
    <sheetView workbookViewId="0">
      <selection activeCell="C49" sqref="C49:E49"/>
    </sheetView>
  </sheetViews>
  <sheetFormatPr defaultRowHeight="15.75" x14ac:dyDescent="0.25"/>
  <cols>
    <col min="1" max="1" width="28.25" customWidth="1"/>
    <col min="2" max="2" width="18.625" style="62" customWidth="1"/>
  </cols>
  <sheetData>
    <row r="1" spans="1:2" x14ac:dyDescent="0.25">
      <c r="A1" t="s">
        <v>266</v>
      </c>
      <c r="B1">
        <f>'Household Summary'!C17</f>
        <v>0</v>
      </c>
    </row>
    <row r="2" spans="1:2" x14ac:dyDescent="0.25">
      <c r="A2" t="s">
        <v>267</v>
      </c>
      <c r="B2">
        <f>'Household Summary'!E17</f>
        <v>0</v>
      </c>
    </row>
    <row r="3" spans="1:2" x14ac:dyDescent="0.25">
      <c r="A3" t="s">
        <v>268</v>
      </c>
      <c r="B3" s="60">
        <f>'Household Summary'!F17</f>
        <v>0</v>
      </c>
    </row>
    <row r="4" spans="1:2" x14ac:dyDescent="0.25">
      <c r="A4" t="s">
        <v>269</v>
      </c>
      <c r="B4" s="65" t="str">
        <f>'Household Summary'!G17</f>
        <v/>
      </c>
    </row>
    <row r="5" spans="1:2" x14ac:dyDescent="0.25">
      <c r="A5" t="s">
        <v>270</v>
      </c>
      <c r="B5" s="61">
        <f>'Household Summary'!H17</f>
        <v>0</v>
      </c>
    </row>
    <row r="6" spans="1:2" x14ac:dyDescent="0.25">
      <c r="A6" t="s">
        <v>271</v>
      </c>
      <c r="B6">
        <f>'Household Summary'!C18</f>
        <v>0</v>
      </c>
    </row>
    <row r="7" spans="1:2" x14ac:dyDescent="0.25">
      <c r="A7" t="s">
        <v>272</v>
      </c>
      <c r="B7">
        <f>'Household Summary'!E18</f>
        <v>0</v>
      </c>
    </row>
    <row r="8" spans="1:2" x14ac:dyDescent="0.25">
      <c r="A8" t="s">
        <v>273</v>
      </c>
      <c r="B8" s="60">
        <f>'Household Summary'!F18</f>
        <v>0</v>
      </c>
    </row>
    <row r="9" spans="1:2" x14ac:dyDescent="0.25">
      <c r="A9" t="s">
        <v>274</v>
      </c>
      <c r="B9" s="65" t="str">
        <f>'Household Summary'!G18</f>
        <v/>
      </c>
    </row>
    <row r="10" spans="1:2" x14ac:dyDescent="0.25">
      <c r="A10" t="s">
        <v>275</v>
      </c>
      <c r="B10" s="61">
        <f>'Household Summary'!H18</f>
        <v>0</v>
      </c>
    </row>
    <row r="11" spans="1:2" x14ac:dyDescent="0.25">
      <c r="A11" t="s">
        <v>276</v>
      </c>
      <c r="B11">
        <f>'Household Summary'!C19</f>
        <v>0</v>
      </c>
    </row>
    <row r="12" spans="1:2" x14ac:dyDescent="0.25">
      <c r="A12" t="s">
        <v>277</v>
      </c>
      <c r="B12">
        <f>'Household Summary'!E19</f>
        <v>0</v>
      </c>
    </row>
    <row r="13" spans="1:2" x14ac:dyDescent="0.25">
      <c r="A13" t="s">
        <v>278</v>
      </c>
      <c r="B13" s="60">
        <f>'Household Summary'!F19</f>
        <v>0</v>
      </c>
    </row>
    <row r="14" spans="1:2" x14ac:dyDescent="0.25">
      <c r="A14" t="s">
        <v>279</v>
      </c>
      <c r="B14" s="65" t="str">
        <f>'Household Summary'!G19</f>
        <v/>
      </c>
    </row>
    <row r="15" spans="1:2" x14ac:dyDescent="0.25">
      <c r="A15" t="s">
        <v>280</v>
      </c>
      <c r="B15" s="61">
        <f>'Household Summary'!H19</f>
        <v>0</v>
      </c>
    </row>
    <row r="16" spans="1:2" x14ac:dyDescent="0.25">
      <c r="A16" t="s">
        <v>281</v>
      </c>
      <c r="B16">
        <f>'Household Summary'!C20</f>
        <v>0</v>
      </c>
    </row>
    <row r="17" spans="1:2" x14ac:dyDescent="0.25">
      <c r="A17" t="s">
        <v>282</v>
      </c>
      <c r="B17">
        <f>'Household Summary'!E20</f>
        <v>0</v>
      </c>
    </row>
    <row r="18" spans="1:2" x14ac:dyDescent="0.25">
      <c r="A18" t="s">
        <v>283</v>
      </c>
      <c r="B18" s="60">
        <f>'Household Summary'!F20</f>
        <v>0</v>
      </c>
    </row>
    <row r="19" spans="1:2" x14ac:dyDescent="0.25">
      <c r="A19" t="s">
        <v>284</v>
      </c>
      <c r="B19" s="65" t="str">
        <f>'Household Summary'!G20</f>
        <v/>
      </c>
    </row>
    <row r="20" spans="1:2" x14ac:dyDescent="0.25">
      <c r="A20" t="s">
        <v>285</v>
      </c>
      <c r="B20" s="61">
        <f>'Household Summary'!H20</f>
        <v>0</v>
      </c>
    </row>
    <row r="21" spans="1:2" x14ac:dyDescent="0.25">
      <c r="A21" t="s">
        <v>286</v>
      </c>
      <c r="B21">
        <f>'Household Summary'!C21</f>
        <v>0</v>
      </c>
    </row>
    <row r="22" spans="1:2" x14ac:dyDescent="0.25">
      <c r="A22" t="s">
        <v>287</v>
      </c>
      <c r="B22">
        <f>'Household Summary'!E21</f>
        <v>0</v>
      </c>
    </row>
    <row r="23" spans="1:2" x14ac:dyDescent="0.25">
      <c r="A23" t="s">
        <v>288</v>
      </c>
      <c r="B23" s="63">
        <f>'Household Summary'!F21</f>
        <v>0</v>
      </c>
    </row>
    <row r="24" spans="1:2" x14ac:dyDescent="0.25">
      <c r="A24" t="s">
        <v>289</v>
      </c>
      <c r="B24" s="67" t="str">
        <f>'Household Summary'!G21</f>
        <v/>
      </c>
    </row>
    <row r="25" spans="1:2" x14ac:dyDescent="0.25">
      <c r="A25" t="s">
        <v>290</v>
      </c>
      <c r="B25" s="66">
        <f>'Household Summary'!H21</f>
        <v>0</v>
      </c>
    </row>
    <row r="26" spans="1:2" x14ac:dyDescent="0.25">
      <c r="A26" t="s">
        <v>291</v>
      </c>
      <c r="B26">
        <f>'Household Summary'!C22</f>
        <v>0</v>
      </c>
    </row>
    <row r="27" spans="1:2" x14ac:dyDescent="0.25">
      <c r="A27" t="s">
        <v>292</v>
      </c>
      <c r="B27">
        <f>'Household Summary'!E22</f>
        <v>0</v>
      </c>
    </row>
    <row r="28" spans="1:2" x14ac:dyDescent="0.25">
      <c r="A28" t="s">
        <v>293</v>
      </c>
      <c r="B28" s="63">
        <f>'Household Summary'!F22</f>
        <v>0</v>
      </c>
    </row>
    <row r="29" spans="1:2" x14ac:dyDescent="0.25">
      <c r="A29" t="s">
        <v>294</v>
      </c>
      <c r="B29" s="65" t="str">
        <f>'Household Summary'!G22</f>
        <v/>
      </c>
    </row>
    <row r="30" spans="1:2" x14ac:dyDescent="0.25">
      <c r="A30" t="s">
        <v>295</v>
      </c>
      <c r="B30" s="66">
        <f>'Household Summary'!H22</f>
        <v>0</v>
      </c>
    </row>
    <row r="31" spans="1:2" x14ac:dyDescent="0.25">
      <c r="A31" t="s">
        <v>296</v>
      </c>
      <c r="B31">
        <f>'Household Summary'!C23</f>
        <v>0</v>
      </c>
    </row>
    <row r="32" spans="1:2" x14ac:dyDescent="0.25">
      <c r="A32" t="s">
        <v>297</v>
      </c>
      <c r="B32">
        <f>'Household Summary'!E23</f>
        <v>0</v>
      </c>
    </row>
    <row r="33" spans="1:2" x14ac:dyDescent="0.25">
      <c r="A33" t="s">
        <v>298</v>
      </c>
      <c r="B33" s="63">
        <f>'Household Summary'!F23</f>
        <v>0</v>
      </c>
    </row>
    <row r="34" spans="1:2" x14ac:dyDescent="0.25">
      <c r="A34" t="s">
        <v>299</v>
      </c>
      <c r="B34" s="65" t="str">
        <f>'Household Summary'!G23</f>
        <v/>
      </c>
    </row>
    <row r="35" spans="1:2" x14ac:dyDescent="0.25">
      <c r="A35" t="s">
        <v>300</v>
      </c>
      <c r="B35" s="66">
        <f>'Household Summary'!H23</f>
        <v>0</v>
      </c>
    </row>
    <row r="36" spans="1:2" x14ac:dyDescent="0.25">
      <c r="A36" t="s">
        <v>301</v>
      </c>
      <c r="B36">
        <f>'Household Summary'!C24</f>
        <v>0</v>
      </c>
    </row>
    <row r="37" spans="1:2" x14ac:dyDescent="0.25">
      <c r="A37" t="s">
        <v>302</v>
      </c>
      <c r="B37">
        <f>'Household Summary'!E24</f>
        <v>0</v>
      </c>
    </row>
    <row r="38" spans="1:2" x14ac:dyDescent="0.25">
      <c r="A38" t="s">
        <v>303</v>
      </c>
      <c r="B38" s="63">
        <f>'Household Summary'!F24</f>
        <v>0</v>
      </c>
    </row>
    <row r="39" spans="1:2" x14ac:dyDescent="0.25">
      <c r="A39" t="s">
        <v>304</v>
      </c>
      <c r="B39" s="65" t="str">
        <f>'Household Summary'!G24</f>
        <v/>
      </c>
    </row>
    <row r="40" spans="1:2" x14ac:dyDescent="0.25">
      <c r="A40" t="s">
        <v>305</v>
      </c>
      <c r="B40" s="66">
        <f>'Household Summary'!H24</f>
        <v>0</v>
      </c>
    </row>
    <row r="41" spans="1:2" x14ac:dyDescent="0.25">
      <c r="A41" t="s">
        <v>306</v>
      </c>
      <c r="B41">
        <f>'Household Summary'!C25</f>
        <v>0</v>
      </c>
    </row>
    <row r="42" spans="1:2" x14ac:dyDescent="0.25">
      <c r="A42" t="s">
        <v>307</v>
      </c>
      <c r="B42">
        <f>'Household Summary'!E25</f>
        <v>0</v>
      </c>
    </row>
    <row r="43" spans="1:2" x14ac:dyDescent="0.25">
      <c r="A43" t="s">
        <v>308</v>
      </c>
      <c r="B43" s="63">
        <f>'Household Summary'!F25</f>
        <v>0</v>
      </c>
    </row>
    <row r="44" spans="1:2" x14ac:dyDescent="0.25">
      <c r="A44" t="s">
        <v>309</v>
      </c>
      <c r="B44" s="65" t="str">
        <f>'Household Summary'!G25</f>
        <v/>
      </c>
    </row>
    <row r="45" spans="1:2" x14ac:dyDescent="0.25">
      <c r="A45" t="s">
        <v>310</v>
      </c>
      <c r="B45" s="66">
        <f>'Household Summary'!H25</f>
        <v>0</v>
      </c>
    </row>
    <row r="46" spans="1:2" x14ac:dyDescent="0.25">
      <c r="A46" t="s">
        <v>311</v>
      </c>
      <c r="B46">
        <f>'Household Summary'!C26</f>
        <v>0</v>
      </c>
    </row>
    <row r="47" spans="1:2" x14ac:dyDescent="0.25">
      <c r="A47" t="s">
        <v>312</v>
      </c>
      <c r="B47">
        <f>'Household Summary'!E26</f>
        <v>0</v>
      </c>
    </row>
    <row r="48" spans="1:2" x14ac:dyDescent="0.25">
      <c r="A48" t="s">
        <v>313</v>
      </c>
      <c r="B48" s="63">
        <f>'Household Summary'!F26</f>
        <v>0</v>
      </c>
    </row>
    <row r="49" spans="1:2" x14ac:dyDescent="0.25">
      <c r="A49" t="s">
        <v>314</v>
      </c>
      <c r="B49" s="65" t="str">
        <f>'Household Summary'!G26</f>
        <v/>
      </c>
    </row>
    <row r="50" spans="1:2" x14ac:dyDescent="0.25">
      <c r="A50" t="s">
        <v>315</v>
      </c>
      <c r="B50" s="66">
        <f>'Household Summary'!H26</f>
        <v>0</v>
      </c>
    </row>
    <row r="51" spans="1:2" x14ac:dyDescent="0.25">
      <c r="A51" t="s">
        <v>316</v>
      </c>
      <c r="B51">
        <f>'Household Summary'!C27</f>
        <v>0</v>
      </c>
    </row>
    <row r="52" spans="1:2" x14ac:dyDescent="0.25">
      <c r="A52" t="s">
        <v>317</v>
      </c>
      <c r="B52">
        <f>'Household Summary'!E27</f>
        <v>0</v>
      </c>
    </row>
    <row r="53" spans="1:2" x14ac:dyDescent="0.25">
      <c r="A53" t="s">
        <v>318</v>
      </c>
      <c r="B53" s="63">
        <f>'Household Summary'!F27</f>
        <v>0</v>
      </c>
    </row>
    <row r="54" spans="1:2" x14ac:dyDescent="0.25">
      <c r="A54" t="s">
        <v>319</v>
      </c>
      <c r="B54" s="65" t="str">
        <f>'Household Summary'!G27</f>
        <v/>
      </c>
    </row>
    <row r="55" spans="1:2" x14ac:dyDescent="0.25">
      <c r="A55" t="s">
        <v>320</v>
      </c>
      <c r="B55" s="66">
        <f>'Household Summary'!H27</f>
        <v>0</v>
      </c>
    </row>
    <row r="56" spans="1:2" x14ac:dyDescent="0.25">
      <c r="A56" t="s">
        <v>321</v>
      </c>
      <c r="B56">
        <f>'Household Summary'!C28</f>
        <v>0</v>
      </c>
    </row>
    <row r="57" spans="1:2" x14ac:dyDescent="0.25">
      <c r="A57" t="s">
        <v>322</v>
      </c>
      <c r="B57">
        <f>'Household Summary'!E28</f>
        <v>0</v>
      </c>
    </row>
    <row r="58" spans="1:2" x14ac:dyDescent="0.25">
      <c r="A58" t="s">
        <v>323</v>
      </c>
      <c r="B58" s="63">
        <f>'Household Summary'!F28</f>
        <v>0</v>
      </c>
    </row>
    <row r="59" spans="1:2" x14ac:dyDescent="0.25">
      <c r="A59" t="s">
        <v>324</v>
      </c>
      <c r="B59" s="65" t="str">
        <f>'Household Summary'!G28</f>
        <v/>
      </c>
    </row>
    <row r="60" spans="1:2" x14ac:dyDescent="0.25">
      <c r="A60" t="s">
        <v>325</v>
      </c>
      <c r="B60" s="66">
        <f>'Household Summary'!H28</f>
        <v>0</v>
      </c>
    </row>
    <row r="61" spans="1:2" x14ac:dyDescent="0.25">
      <c r="A61" t="s">
        <v>326</v>
      </c>
      <c r="B61">
        <f>'Household Summary'!C29</f>
        <v>0</v>
      </c>
    </row>
    <row r="62" spans="1:2" x14ac:dyDescent="0.25">
      <c r="A62" t="s">
        <v>327</v>
      </c>
      <c r="B62">
        <f>'Household Summary'!E29</f>
        <v>0</v>
      </c>
    </row>
    <row r="63" spans="1:2" x14ac:dyDescent="0.25">
      <c r="A63" t="s">
        <v>328</v>
      </c>
      <c r="B63" s="63">
        <f>'Household Summary'!F29</f>
        <v>0</v>
      </c>
    </row>
    <row r="64" spans="1:2" x14ac:dyDescent="0.25">
      <c r="A64" t="s">
        <v>329</v>
      </c>
      <c r="B64" s="65" t="str">
        <f>'Household Summary'!G29</f>
        <v/>
      </c>
    </row>
    <row r="65" spans="1:2" x14ac:dyDescent="0.25">
      <c r="A65" t="s">
        <v>330</v>
      </c>
      <c r="B65" s="66">
        <f>'Household Summary'!H29</f>
        <v>0</v>
      </c>
    </row>
    <row r="66" spans="1:2" x14ac:dyDescent="0.25">
      <c r="A66" t="s">
        <v>331</v>
      </c>
      <c r="B66">
        <f>'Household Summary'!C30</f>
        <v>0</v>
      </c>
    </row>
    <row r="67" spans="1:2" x14ac:dyDescent="0.25">
      <c r="A67" t="s">
        <v>332</v>
      </c>
      <c r="B67">
        <f>'Household Summary'!E30</f>
        <v>0</v>
      </c>
    </row>
    <row r="68" spans="1:2" x14ac:dyDescent="0.25">
      <c r="A68" t="s">
        <v>333</v>
      </c>
      <c r="B68" s="63">
        <f>'Household Summary'!F30</f>
        <v>0</v>
      </c>
    </row>
    <row r="69" spans="1:2" x14ac:dyDescent="0.25">
      <c r="A69" t="s">
        <v>334</v>
      </c>
      <c r="B69" s="65" t="str">
        <f>'Household Summary'!G30</f>
        <v/>
      </c>
    </row>
    <row r="70" spans="1:2" x14ac:dyDescent="0.25">
      <c r="A70" t="s">
        <v>335</v>
      </c>
      <c r="B70" s="66">
        <f>'Household Summary'!H30</f>
        <v>0</v>
      </c>
    </row>
    <row r="71" spans="1:2" x14ac:dyDescent="0.25">
      <c r="A71" t="s">
        <v>336</v>
      </c>
      <c r="B71">
        <f>'Household Summary'!C31</f>
        <v>0</v>
      </c>
    </row>
    <row r="72" spans="1:2" x14ac:dyDescent="0.25">
      <c r="A72" t="s">
        <v>337</v>
      </c>
      <c r="B72">
        <f>'Household Summary'!E31</f>
        <v>0</v>
      </c>
    </row>
    <row r="73" spans="1:2" x14ac:dyDescent="0.25">
      <c r="A73" t="s">
        <v>338</v>
      </c>
      <c r="B73" s="63">
        <f>'Household Summary'!F31</f>
        <v>0</v>
      </c>
    </row>
    <row r="74" spans="1:2" x14ac:dyDescent="0.25">
      <c r="A74" t="s">
        <v>339</v>
      </c>
      <c r="B74" s="65" t="str">
        <f>'Household Summary'!G31</f>
        <v/>
      </c>
    </row>
    <row r="75" spans="1:2" x14ac:dyDescent="0.25">
      <c r="A75" t="s">
        <v>340</v>
      </c>
      <c r="B75" s="66">
        <f>'Household Summary'!H31</f>
        <v>0</v>
      </c>
    </row>
    <row r="76" spans="1:2" x14ac:dyDescent="0.25">
      <c r="A76" t="s">
        <v>341</v>
      </c>
      <c r="B76" s="64">
        <f>'Household Summary'!H32</f>
        <v>0</v>
      </c>
    </row>
    <row r="77" spans="1:2" x14ac:dyDescent="0.25">
      <c r="A77" t="s">
        <v>342</v>
      </c>
      <c r="B77" s="63">
        <f>'Household Summary'!H6</f>
        <v>0</v>
      </c>
    </row>
    <row r="78" spans="1:2" x14ac:dyDescent="0.25">
      <c r="A78" t="s">
        <v>343</v>
      </c>
      <c r="B78">
        <f>'Household Summary'!H8</f>
        <v>0</v>
      </c>
    </row>
  </sheetData>
  <sheetProtection algorithmName="SHA-512" hashValue="stC7RULcUPerK1E9b6mMComAackpwtchAW9pqSy1fUB+eOMc91wnQLLdLlUSInw2lXgAfZWmtXiQkBsX5xnrgw==" saltValue="ps7yEDyfXuyG7hj8k/5GUA==" spinCount="100000" sheet="1" selectLockedCells="1"/>
  <pageMargins left="0.7" right="0.7" top="0.75" bottom="0.75" header="0.3" footer="0.3"/>
  <pageSetup orientation="portrait" horizontalDpi="200"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C000"/>
  </sheetPr>
  <dimension ref="A1:K9"/>
  <sheetViews>
    <sheetView workbookViewId="0">
      <selection activeCell="C49" sqref="C49:E49"/>
    </sheetView>
  </sheetViews>
  <sheetFormatPr defaultRowHeight="15.75" x14ac:dyDescent="0.25"/>
  <cols>
    <col min="1" max="1" width="13.25" bestFit="1" customWidth="1"/>
    <col min="2" max="2" width="17.625" bestFit="1" customWidth="1"/>
    <col min="3" max="3" width="35.25" bestFit="1" customWidth="1"/>
    <col min="11" max="11" width="16" bestFit="1" customWidth="1"/>
  </cols>
  <sheetData>
    <row r="1" spans="1:11" x14ac:dyDescent="0.25">
      <c r="A1" t="s">
        <v>344</v>
      </c>
      <c r="B1" t="s">
        <v>345</v>
      </c>
      <c r="C1" t="s">
        <v>346</v>
      </c>
      <c r="D1" t="s">
        <v>147</v>
      </c>
      <c r="K1" s="82" t="s">
        <v>121</v>
      </c>
    </row>
    <row r="2" spans="1:11" x14ac:dyDescent="0.25">
      <c r="A2" t="s">
        <v>347</v>
      </c>
      <c r="B2">
        <f>'HH Member 1'!D5</f>
        <v>1</v>
      </c>
      <c r="C2" t="str">
        <f>'HH Member 1'!E5</f>
        <v>Name not entered on Household Summary</v>
      </c>
      <c r="D2">
        <f>'HH Member 1'!F15</f>
        <v>0</v>
      </c>
      <c r="K2" s="81" t="s">
        <v>122</v>
      </c>
    </row>
    <row r="3" spans="1:11" x14ac:dyDescent="0.25">
      <c r="A3" t="s">
        <v>348</v>
      </c>
      <c r="B3">
        <f>'HH Member 2'!D5</f>
        <v>2</v>
      </c>
      <c r="C3" t="str">
        <f>'HH Member 2'!E5</f>
        <v>Name not entered on Household Summary</v>
      </c>
      <c r="D3">
        <f>'HH Member 2'!F15</f>
        <v>0</v>
      </c>
      <c r="K3" s="81" t="s">
        <v>123</v>
      </c>
    </row>
    <row r="4" spans="1:11" x14ac:dyDescent="0.25">
      <c r="A4" t="s">
        <v>349</v>
      </c>
      <c r="B4">
        <f>'HH Member 3'!D5</f>
        <v>3</v>
      </c>
      <c r="C4" t="str">
        <f>'HH Member 3'!E5</f>
        <v>Name not entered on Household Summary</v>
      </c>
      <c r="D4">
        <f>'HH Member 3'!F15</f>
        <v>0</v>
      </c>
      <c r="K4" s="81" t="s">
        <v>124</v>
      </c>
    </row>
    <row r="5" spans="1:11" x14ac:dyDescent="0.25">
      <c r="A5" t="s">
        <v>350</v>
      </c>
      <c r="B5">
        <f>'HH Member 4'!D5</f>
        <v>4</v>
      </c>
      <c r="C5" t="str">
        <f>'HH Member 4'!E5</f>
        <v>Name not entered on Household Summary</v>
      </c>
      <c r="D5">
        <f>'HH Member 4'!F15</f>
        <v>0</v>
      </c>
      <c r="K5" s="81" t="s">
        <v>125</v>
      </c>
    </row>
    <row r="6" spans="1:11" x14ac:dyDescent="0.25">
      <c r="A6" t="s">
        <v>351</v>
      </c>
      <c r="B6">
        <f>'HH Member 5'!D5</f>
        <v>5</v>
      </c>
      <c r="C6" t="str">
        <f>'HH Member 5'!E5</f>
        <v>Name not entered on Household Summary</v>
      </c>
      <c r="D6">
        <f>'HH Member 5'!F15</f>
        <v>0</v>
      </c>
      <c r="K6" s="81" t="s">
        <v>126</v>
      </c>
    </row>
    <row r="7" spans="1:11" x14ac:dyDescent="0.25">
      <c r="A7" t="s">
        <v>352</v>
      </c>
      <c r="B7">
        <f>'HH Member 6'!D5</f>
        <v>6</v>
      </c>
      <c r="C7" t="str">
        <f>'HH Member 6'!E5</f>
        <v>Name not entered on Household Summary</v>
      </c>
      <c r="D7">
        <f>'HH Member 6'!F15</f>
        <v>0</v>
      </c>
      <c r="K7" s="81" t="s">
        <v>127</v>
      </c>
    </row>
    <row r="8" spans="1:11" x14ac:dyDescent="0.25">
      <c r="A8" t="s">
        <v>353</v>
      </c>
      <c r="B8">
        <f>'HH Member 7'!D5</f>
        <v>7</v>
      </c>
      <c r="C8" t="str">
        <f>'HH Member 7'!E5</f>
        <v>Name not entered on Household Summary</v>
      </c>
      <c r="D8">
        <f>'HH Member 7'!F15</f>
        <v>0</v>
      </c>
    </row>
    <row r="9" spans="1:11" x14ac:dyDescent="0.25">
      <c r="A9" t="s">
        <v>354</v>
      </c>
      <c r="B9">
        <f>'HH Member 8'!D5</f>
        <v>8</v>
      </c>
      <c r="C9" t="str">
        <f>'HH Member 8'!E5</f>
        <v>Name not entered on Household Summary</v>
      </c>
      <c r="D9">
        <f>'HH Member 8'!F15</f>
        <v>0</v>
      </c>
    </row>
  </sheetData>
  <sheetProtection algorithmName="SHA-512" hashValue="ra13lCgYQWPddURSktry8/yPwlUrV1IkGA3duSp3LdMe07MgHHvpmIGUTaKHcDaIjTOrD1W1HDvTIRRvWmpvUw==" saltValue="aN8U4WyRvwHLUeZ7UXuYCg==" spinCount="100000" sheet="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2:B77"/>
  <sheetViews>
    <sheetView showGridLines="0" zoomScale="90" zoomScaleNormal="90" workbookViewId="0">
      <selection activeCell="C49" sqref="C49:E49"/>
    </sheetView>
  </sheetViews>
  <sheetFormatPr defaultColWidth="106.75" defaultRowHeight="15" x14ac:dyDescent="0.2"/>
  <cols>
    <col min="1" max="1" width="3.125" style="90" customWidth="1"/>
    <col min="2" max="2" width="97.5" style="90" customWidth="1"/>
    <col min="3" max="16384" width="106.75" style="90"/>
  </cols>
  <sheetData>
    <row r="2" spans="1:2" x14ac:dyDescent="0.2">
      <c r="B2" s="352"/>
    </row>
    <row r="3" spans="1:2" x14ac:dyDescent="0.2">
      <c r="B3" s="353"/>
    </row>
    <row r="4" spans="1:2" x14ac:dyDescent="0.2">
      <c r="B4" s="353"/>
    </row>
    <row r="5" spans="1:2" ht="34.5" customHeight="1" x14ac:dyDescent="0.2">
      <c r="B5" s="353"/>
    </row>
    <row r="6" spans="1:2" s="93" customFormat="1" ht="36" x14ac:dyDescent="0.2">
      <c r="B6" s="92" t="s">
        <v>42</v>
      </c>
    </row>
    <row r="7" spans="1:2" s="93" customFormat="1" ht="18" x14ac:dyDescent="0.2">
      <c r="B7" s="92"/>
    </row>
    <row r="8" spans="1:2" ht="131.25" customHeight="1" x14ac:dyDescent="0.2">
      <c r="B8" s="246" t="s">
        <v>43</v>
      </c>
    </row>
    <row r="9" spans="1:2" ht="17.25" customHeight="1" x14ac:dyDescent="0.2">
      <c r="B9" s="246"/>
    </row>
    <row r="10" spans="1:2" s="91" customFormat="1" ht="15" customHeight="1" x14ac:dyDescent="0.2">
      <c r="A10" s="90"/>
      <c r="B10" s="200" t="s">
        <v>44</v>
      </c>
    </row>
    <row r="11" spans="1:2" ht="155.25" customHeight="1" x14ac:dyDescent="0.2">
      <c r="A11" s="91"/>
      <c r="B11" s="219" t="s">
        <v>45</v>
      </c>
    </row>
    <row r="12" spans="1:2" ht="22.5" customHeight="1" x14ac:dyDescent="0.2">
      <c r="A12" s="91"/>
      <c r="B12" s="197" t="s">
        <v>46</v>
      </c>
    </row>
    <row r="13" spans="1:2" ht="42.75" x14ac:dyDescent="0.2">
      <c r="A13" s="91"/>
      <c r="B13" s="201" t="s">
        <v>47</v>
      </c>
    </row>
    <row r="14" spans="1:2" x14ac:dyDescent="0.2">
      <c r="A14" s="91"/>
      <c r="B14" s="201"/>
    </row>
    <row r="15" spans="1:2" x14ac:dyDescent="0.2">
      <c r="B15" s="202" t="s">
        <v>48</v>
      </c>
    </row>
    <row r="16" spans="1:2" ht="28.5" x14ac:dyDescent="0.2">
      <c r="B16" s="203" t="s">
        <v>49</v>
      </c>
    </row>
    <row r="17" spans="2:2" x14ac:dyDescent="0.2">
      <c r="B17" s="204"/>
    </row>
    <row r="18" spans="2:2" ht="109.5" customHeight="1" x14ac:dyDescent="0.2">
      <c r="B18" s="203" t="s">
        <v>50</v>
      </c>
    </row>
    <row r="19" spans="2:2" ht="28.5" x14ac:dyDescent="0.2">
      <c r="B19" s="200" t="s">
        <v>51</v>
      </c>
    </row>
    <row r="20" spans="2:2" x14ac:dyDescent="0.2">
      <c r="B20" s="205"/>
    </row>
    <row r="21" spans="2:2" ht="28.5" x14ac:dyDescent="0.2">
      <c r="B21" s="206" t="s">
        <v>52</v>
      </c>
    </row>
    <row r="22" spans="2:2" ht="26.25" customHeight="1" x14ac:dyDescent="0.2">
      <c r="B22" s="207"/>
    </row>
    <row r="23" spans="2:2" x14ac:dyDescent="0.2">
      <c r="B23" s="198" t="s">
        <v>53</v>
      </c>
    </row>
    <row r="24" spans="2:2" ht="123.75" customHeight="1" x14ac:dyDescent="0.2">
      <c r="B24" s="220" t="s">
        <v>54</v>
      </c>
    </row>
    <row r="25" spans="2:2" ht="66.75" customHeight="1" x14ac:dyDescent="0.2">
      <c r="B25" s="220" t="s">
        <v>55</v>
      </c>
    </row>
    <row r="26" spans="2:2" ht="27.75" customHeight="1" x14ac:dyDescent="0.2">
      <c r="B26" s="220" t="s">
        <v>56</v>
      </c>
    </row>
    <row r="27" spans="2:2" ht="102.75" customHeight="1" x14ac:dyDescent="0.2">
      <c r="B27" s="220" t="s">
        <v>57</v>
      </c>
    </row>
    <row r="28" spans="2:2" ht="51.75" customHeight="1" x14ac:dyDescent="0.2">
      <c r="B28" s="220" t="s">
        <v>58</v>
      </c>
    </row>
    <row r="29" spans="2:2" x14ac:dyDescent="0.2">
      <c r="B29" s="204"/>
    </row>
    <row r="30" spans="2:2" ht="18" customHeight="1" x14ac:dyDescent="0.2">
      <c r="B30" s="221" t="s">
        <v>59</v>
      </c>
    </row>
    <row r="31" spans="2:2" ht="78.75" customHeight="1" x14ac:dyDescent="0.2">
      <c r="B31" s="222" t="s">
        <v>60</v>
      </c>
    </row>
    <row r="32" spans="2:2" ht="44.25" customHeight="1" x14ac:dyDescent="0.2">
      <c r="B32" s="223" t="s">
        <v>61</v>
      </c>
    </row>
    <row r="33" spans="2:2" ht="47.25" customHeight="1" x14ac:dyDescent="0.2">
      <c r="B33" s="223" t="s">
        <v>62</v>
      </c>
    </row>
    <row r="34" spans="2:2" ht="35.25" customHeight="1" x14ac:dyDescent="0.2">
      <c r="B34" s="223" t="s">
        <v>63</v>
      </c>
    </row>
    <row r="35" spans="2:2" ht="54.75" customHeight="1" x14ac:dyDescent="0.2">
      <c r="B35" s="224" t="s">
        <v>64</v>
      </c>
    </row>
    <row r="36" spans="2:2" ht="27" customHeight="1" x14ac:dyDescent="0.2">
      <c r="B36" s="223" t="s">
        <v>65</v>
      </c>
    </row>
    <row r="37" spans="2:2" ht="87.75" customHeight="1" x14ac:dyDescent="0.2">
      <c r="B37" s="224" t="s">
        <v>66</v>
      </c>
    </row>
    <row r="38" spans="2:2" ht="42.75" x14ac:dyDescent="0.2">
      <c r="B38" s="224" t="s">
        <v>67</v>
      </c>
    </row>
    <row r="39" spans="2:2" x14ac:dyDescent="0.2">
      <c r="B39" s="225"/>
    </row>
    <row r="40" spans="2:2" x14ac:dyDescent="0.2">
      <c r="B40" s="226" t="s">
        <v>68</v>
      </c>
    </row>
    <row r="41" spans="2:2" ht="117" customHeight="1" x14ac:dyDescent="0.2">
      <c r="B41" s="227" t="s">
        <v>69</v>
      </c>
    </row>
    <row r="42" spans="2:2" ht="41.25" customHeight="1" x14ac:dyDescent="0.2">
      <c r="B42" s="228" t="s">
        <v>70</v>
      </c>
    </row>
    <row r="43" spans="2:2" ht="27" customHeight="1" x14ac:dyDescent="0.2">
      <c r="B43" s="228" t="s">
        <v>71</v>
      </c>
    </row>
    <row r="44" spans="2:2" ht="40.5" customHeight="1" x14ac:dyDescent="0.2">
      <c r="B44" s="228" t="s">
        <v>72</v>
      </c>
    </row>
    <row r="45" spans="2:2" x14ac:dyDescent="0.2">
      <c r="B45" s="229"/>
    </row>
    <row r="46" spans="2:2" ht="20.25" customHeight="1" x14ac:dyDescent="0.2">
      <c r="B46" s="230" t="s">
        <v>73</v>
      </c>
    </row>
    <row r="47" spans="2:2" ht="99.75" customHeight="1" x14ac:dyDescent="0.2">
      <c r="B47" s="231" t="s">
        <v>74</v>
      </c>
    </row>
    <row r="48" spans="2:2" ht="30.75" customHeight="1" x14ac:dyDescent="0.2">
      <c r="B48" s="232" t="s">
        <v>75</v>
      </c>
    </row>
    <row r="49" spans="2:2" ht="30" customHeight="1" x14ac:dyDescent="0.2">
      <c r="B49" s="233" t="s">
        <v>76</v>
      </c>
    </row>
    <row r="50" spans="2:2" ht="32.25" customHeight="1" x14ac:dyDescent="0.2">
      <c r="B50" s="232" t="s">
        <v>77</v>
      </c>
    </row>
    <row r="51" spans="2:2" ht="57" customHeight="1" x14ac:dyDescent="0.2">
      <c r="B51" s="233" t="s">
        <v>78</v>
      </c>
    </row>
    <row r="52" spans="2:2" ht="71.25" x14ac:dyDescent="0.2">
      <c r="B52" s="233" t="s">
        <v>79</v>
      </c>
    </row>
    <row r="53" spans="2:2" x14ac:dyDescent="0.2">
      <c r="B53" s="229"/>
    </row>
    <row r="54" spans="2:2" ht="28.5" customHeight="1" x14ac:dyDescent="0.2">
      <c r="B54" s="234" t="s">
        <v>80</v>
      </c>
    </row>
    <row r="55" spans="2:2" ht="54.75" customHeight="1" x14ac:dyDescent="0.2">
      <c r="B55" s="235" t="s">
        <v>81</v>
      </c>
    </row>
    <row r="56" spans="2:2" ht="23.25" customHeight="1" x14ac:dyDescent="0.2">
      <c r="B56" s="235" t="s">
        <v>65</v>
      </c>
    </row>
    <row r="57" spans="2:2" ht="30" customHeight="1" x14ac:dyDescent="0.2">
      <c r="B57" s="235" t="s">
        <v>82</v>
      </c>
    </row>
    <row r="58" spans="2:2" ht="39.75" customHeight="1" x14ac:dyDescent="0.2">
      <c r="B58" s="235" t="s">
        <v>83</v>
      </c>
    </row>
    <row r="59" spans="2:2" ht="34.5" customHeight="1" x14ac:dyDescent="0.2">
      <c r="B59" s="235" t="s">
        <v>84</v>
      </c>
    </row>
    <row r="60" spans="2:2" ht="63" customHeight="1" x14ac:dyDescent="0.2">
      <c r="B60" s="236" t="s">
        <v>85</v>
      </c>
    </row>
    <row r="61" spans="2:2" ht="193.5" customHeight="1" x14ac:dyDescent="0.2">
      <c r="B61" s="258" t="s">
        <v>86</v>
      </c>
    </row>
    <row r="62" spans="2:2" ht="53.25" customHeight="1" x14ac:dyDescent="0.2">
      <c r="B62" s="236" t="s">
        <v>87</v>
      </c>
    </row>
    <row r="63" spans="2:2" x14ac:dyDescent="0.2">
      <c r="B63" s="229"/>
    </row>
    <row r="64" spans="2:2" ht="27.75" customHeight="1" x14ac:dyDescent="0.2">
      <c r="B64" s="237" t="s">
        <v>88</v>
      </c>
    </row>
    <row r="65" spans="2:2" ht="21.75" customHeight="1" x14ac:dyDescent="0.2">
      <c r="B65" s="238" t="s">
        <v>89</v>
      </c>
    </row>
    <row r="66" spans="2:2" ht="44.25" customHeight="1" x14ac:dyDescent="0.2">
      <c r="B66" s="239" t="s">
        <v>90</v>
      </c>
    </row>
    <row r="67" spans="2:2" ht="43.5" customHeight="1" x14ac:dyDescent="0.2">
      <c r="B67" s="239" t="s">
        <v>91</v>
      </c>
    </row>
    <row r="68" spans="2:2" ht="78" customHeight="1" x14ac:dyDescent="0.2">
      <c r="B68" s="239" t="s">
        <v>92</v>
      </c>
    </row>
    <row r="69" spans="2:2" ht="31.5" customHeight="1" x14ac:dyDescent="0.2">
      <c r="B69" s="239" t="s">
        <v>93</v>
      </c>
    </row>
    <row r="70" spans="2:2" ht="37.5" customHeight="1" x14ac:dyDescent="0.2">
      <c r="B70" s="239" t="s">
        <v>94</v>
      </c>
    </row>
    <row r="71" spans="2:2" ht="32.25" customHeight="1" x14ac:dyDescent="0.2">
      <c r="B71" s="239" t="s">
        <v>95</v>
      </c>
    </row>
    <row r="72" spans="2:2" ht="30" customHeight="1" x14ac:dyDescent="0.2">
      <c r="B72" s="239" t="s">
        <v>96</v>
      </c>
    </row>
    <row r="73" spans="2:2" ht="63" customHeight="1" x14ac:dyDescent="0.2">
      <c r="B73" s="239" t="s">
        <v>97</v>
      </c>
    </row>
    <row r="74" spans="2:2" ht="50.25" customHeight="1" x14ac:dyDescent="0.2">
      <c r="B74" s="239" t="s">
        <v>98</v>
      </c>
    </row>
    <row r="75" spans="2:2" ht="75.75" customHeight="1" x14ac:dyDescent="0.2">
      <c r="B75" s="239" t="s">
        <v>99</v>
      </c>
    </row>
    <row r="76" spans="2:2" x14ac:dyDescent="0.2">
      <c r="B76" s="199"/>
    </row>
    <row r="77" spans="2:2" ht="25.5" x14ac:dyDescent="0.2">
      <c r="B77" s="128" t="s">
        <v>100</v>
      </c>
    </row>
  </sheetData>
  <sheetProtection algorithmName="SHA-512" hashValue="mUvdNi1biIvnKfmnAsiezDtrEAL+IS6oCMtycwBZ4cAp+8M/lJzafSBSfURAUh9tgplQVeJMv/2JI+AJ9hqO6A==" saltValue="P9t8I+zCHtNwbNNZ1g953g==" spinCount="100000" sheet="1" objects="1" scenarios="1"/>
  <mergeCells count="1">
    <mergeCell ref="B2:B5"/>
  </mergeCells>
  <phoneticPr fontId="0" type="noConversion"/>
  <pageMargins left="0.7" right="0.7" top="0.75" bottom="0.75" header="0.3" footer="0.3"/>
  <pageSetup scale="98" fitToHeight="0" orientation="portrait" blackAndWhite="1"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67"/>
  <sheetViews>
    <sheetView showGridLines="0" showRuler="0" zoomScaleNormal="100" workbookViewId="0">
      <selection activeCell="C49" sqref="C49:E49"/>
    </sheetView>
  </sheetViews>
  <sheetFormatPr defaultColWidth="9" defaultRowHeight="15" x14ac:dyDescent="0.2"/>
  <cols>
    <col min="1" max="1" width="1.5" style="90" customWidth="1"/>
    <col min="2" max="2" width="11.25" style="90" customWidth="1"/>
    <col min="3" max="3" width="13.5" style="90" customWidth="1"/>
    <col min="4" max="4" width="9.5" style="90" customWidth="1"/>
    <col min="5" max="5" width="14.5" style="90" bestFit="1" customWidth="1"/>
    <col min="6" max="6" width="11" style="90" customWidth="1"/>
    <col min="7" max="7" width="15.5" style="90" customWidth="1"/>
    <col min="8" max="8" width="12.75" style="90" customWidth="1"/>
    <col min="9" max="9" width="11.25" style="90" hidden="1" customWidth="1"/>
    <col min="10" max="10" width="0" style="90" hidden="1" customWidth="1"/>
    <col min="11" max="11" width="9" style="90" hidden="1" customWidth="1"/>
    <col min="12" max="12" width="9" style="90"/>
    <col min="13" max="13" width="10.125" style="90" bestFit="1" customWidth="1"/>
    <col min="14" max="16384" width="9" style="90"/>
  </cols>
  <sheetData>
    <row r="1" spans="1:12" ht="19.5" x14ac:dyDescent="0.25">
      <c r="A1" s="94"/>
      <c r="B1" s="356" t="s">
        <v>101</v>
      </c>
      <c r="C1" s="356"/>
      <c r="D1" s="356"/>
      <c r="E1" s="356"/>
      <c r="F1" s="356"/>
      <c r="G1" s="356"/>
      <c r="H1" s="356"/>
      <c r="I1" s="85"/>
      <c r="J1" s="95"/>
      <c r="K1" s="95"/>
      <c r="L1" s="95"/>
    </row>
    <row r="2" spans="1:12" x14ac:dyDescent="0.2">
      <c r="A2" s="94"/>
      <c r="B2" s="357" t="s">
        <v>102</v>
      </c>
      <c r="C2" s="357"/>
      <c r="D2" s="357"/>
      <c r="E2" s="357"/>
      <c r="F2" s="357"/>
      <c r="G2" s="357"/>
      <c r="H2" s="357"/>
      <c r="I2" s="357"/>
    </row>
    <row r="3" spans="1:12" ht="19.5" customHeight="1" x14ac:dyDescent="0.2">
      <c r="A3" s="94"/>
      <c r="B3" s="94"/>
      <c r="C3" s="96"/>
      <c r="D3" s="96"/>
      <c r="E3" s="96"/>
      <c r="F3" s="96"/>
      <c r="G3" s="96"/>
      <c r="H3" s="96"/>
      <c r="I3" s="96"/>
    </row>
    <row r="4" spans="1:12" ht="69.75" customHeight="1" x14ac:dyDescent="0.2">
      <c r="A4" s="94"/>
      <c r="B4" s="364" t="s">
        <v>103</v>
      </c>
      <c r="C4" s="364"/>
      <c r="D4" s="364"/>
      <c r="E4" s="364"/>
      <c r="F4" s="364"/>
      <c r="G4" s="364"/>
      <c r="H4" s="364"/>
      <c r="I4" s="94"/>
    </row>
    <row r="5" spans="1:12" ht="6.75" customHeight="1" x14ac:dyDescent="0.2">
      <c r="A5" s="94"/>
      <c r="B5" s="94"/>
      <c r="C5" s="94"/>
      <c r="D5" s="94"/>
      <c r="E5" s="94"/>
      <c r="F5" s="94"/>
      <c r="G5" s="94"/>
      <c r="H5" s="94"/>
      <c r="I5" s="94"/>
    </row>
    <row r="6" spans="1:12" x14ac:dyDescent="0.2">
      <c r="A6" s="94"/>
      <c r="B6" s="97" t="s">
        <v>104</v>
      </c>
      <c r="C6" s="358"/>
      <c r="D6" s="365"/>
      <c r="E6" s="359"/>
      <c r="F6" s="98" t="s">
        <v>105</v>
      </c>
      <c r="G6" s="149" t="s">
        <v>106</v>
      </c>
      <c r="H6" s="99"/>
      <c r="I6" s="100"/>
    </row>
    <row r="7" spans="1:12" ht="13.5" customHeight="1" x14ac:dyDescent="0.2">
      <c r="A7" s="94"/>
      <c r="B7" s="97"/>
      <c r="C7" s="97"/>
      <c r="D7" s="97"/>
      <c r="E7" s="97"/>
      <c r="F7" s="97"/>
      <c r="G7" s="97"/>
      <c r="H7" s="97"/>
      <c r="I7" s="97"/>
    </row>
    <row r="8" spans="1:12" x14ac:dyDescent="0.2">
      <c r="A8" s="94"/>
      <c r="B8" s="97" t="s">
        <v>107</v>
      </c>
      <c r="C8" s="358"/>
      <c r="D8" s="365"/>
      <c r="E8" s="359"/>
      <c r="F8" s="97"/>
      <c r="G8" s="97" t="s">
        <v>108</v>
      </c>
      <c r="H8" s="101">
        <f>SUM(A17:A31)</f>
        <v>0</v>
      </c>
      <c r="I8" s="97"/>
    </row>
    <row r="9" spans="1:12" x14ac:dyDescent="0.2">
      <c r="A9" s="94"/>
      <c r="B9" s="97"/>
      <c r="C9" s="102"/>
      <c r="D9" s="102"/>
      <c r="E9" s="102"/>
      <c r="F9" s="97"/>
      <c r="G9" s="366"/>
      <c r="H9" s="367"/>
      <c r="I9" s="367"/>
    </row>
    <row r="10" spans="1:12" x14ac:dyDescent="0.2">
      <c r="A10" s="94"/>
      <c r="B10" s="97" t="s">
        <v>109</v>
      </c>
      <c r="C10" s="358"/>
      <c r="D10" s="365"/>
      <c r="E10" s="359"/>
      <c r="F10" s="97"/>
      <c r="G10" s="97"/>
      <c r="H10" s="103"/>
      <c r="I10" s="97"/>
    </row>
    <row r="11" spans="1:12" x14ac:dyDescent="0.2">
      <c r="A11" s="94"/>
      <c r="B11" s="97"/>
      <c r="C11" s="102"/>
      <c r="D11" s="102"/>
      <c r="E11" s="102"/>
      <c r="F11" s="97"/>
      <c r="G11" s="97"/>
      <c r="H11" s="103"/>
      <c r="I11" s="97"/>
    </row>
    <row r="12" spans="1:12" x14ac:dyDescent="0.2">
      <c r="A12" s="94"/>
      <c r="B12" s="97" t="s">
        <v>110</v>
      </c>
      <c r="C12" s="360"/>
      <c r="D12" s="360"/>
      <c r="E12" s="104" t="s">
        <v>111</v>
      </c>
      <c r="F12" s="262"/>
      <c r="G12" s="98" t="s">
        <v>112</v>
      </c>
      <c r="H12" s="124"/>
      <c r="I12" s="97"/>
    </row>
    <row r="13" spans="1:12" x14ac:dyDescent="0.2">
      <c r="A13" s="94"/>
      <c r="B13" s="97"/>
      <c r="C13" s="102"/>
      <c r="D13" s="102"/>
      <c r="E13" s="104"/>
      <c r="F13" s="102"/>
      <c r="G13" s="105"/>
      <c r="H13" s="106"/>
      <c r="I13" s="97"/>
    </row>
    <row r="14" spans="1:12" x14ac:dyDescent="0.2">
      <c r="A14" s="94"/>
      <c r="B14" s="97" t="s">
        <v>113</v>
      </c>
      <c r="C14" s="358"/>
      <c r="D14" s="359"/>
      <c r="E14" s="104"/>
      <c r="F14" s="102"/>
      <c r="G14" s="105"/>
      <c r="H14" s="106"/>
      <c r="I14" s="97"/>
      <c r="J14" s="107"/>
    </row>
    <row r="15" spans="1:12" ht="6.75" customHeight="1" x14ac:dyDescent="0.2">
      <c r="A15" s="94"/>
      <c r="B15" s="97"/>
      <c r="C15" s="97"/>
      <c r="D15" s="97"/>
      <c r="E15" s="97"/>
      <c r="F15" s="97"/>
      <c r="G15" s="97"/>
      <c r="H15" s="97"/>
      <c r="I15" s="97"/>
      <c r="J15" s="108"/>
    </row>
    <row r="16" spans="1:12" ht="65.25" customHeight="1" x14ac:dyDescent="0.2">
      <c r="A16" s="94"/>
      <c r="B16" s="109" t="s">
        <v>114</v>
      </c>
      <c r="C16" s="361" t="s">
        <v>115</v>
      </c>
      <c r="D16" s="362"/>
      <c r="E16" s="110" t="s">
        <v>116</v>
      </c>
      <c r="F16" s="110" t="s">
        <v>117</v>
      </c>
      <c r="G16" s="110" t="s">
        <v>118</v>
      </c>
      <c r="H16" s="110" t="s">
        <v>119</v>
      </c>
      <c r="I16" s="110" t="s">
        <v>120</v>
      </c>
    </row>
    <row r="17" spans="1:11" x14ac:dyDescent="0.2">
      <c r="A17" s="111">
        <f>IF(C17 = "", 0, 1)</f>
        <v>0</v>
      </c>
      <c r="B17" s="112">
        <v>1</v>
      </c>
      <c r="C17" s="354"/>
      <c r="D17" s="355"/>
      <c r="E17" s="125"/>
      <c r="F17" s="126"/>
      <c r="G17" s="113" t="str">
        <f>IF($H$6 = "", "", IF(F17="","", (DATEDIF(F17,$H$6,"Y"))))</f>
        <v/>
      </c>
      <c r="H17" s="114">
        <f>IF((ISERROR((VLOOKUP(B17,Reference!$B$2:$D$9,3, FALSE))))=TRUE, 0, (VLOOKUP(B17,Reference!$B$2:$D$9,3, FALSE)))</f>
        <v>0</v>
      </c>
      <c r="I17" s="115"/>
    </row>
    <row r="18" spans="1:11" x14ac:dyDescent="0.2">
      <c r="A18" s="111">
        <f t="shared" ref="A18:A31" si="0">IF(C18 = "", 0, 1)</f>
        <v>0</v>
      </c>
      <c r="B18" s="116">
        <v>2</v>
      </c>
      <c r="C18" s="354"/>
      <c r="D18" s="355"/>
      <c r="E18" s="125"/>
      <c r="F18" s="126"/>
      <c r="G18" s="113" t="str">
        <f t="shared" ref="G18:G31" si="1">IF($H$6 = "", "", IF(F18="","", (DATEDIF(F18,$H$6,"Y"))))</f>
        <v/>
      </c>
      <c r="H18" s="114">
        <f>IF((ISERROR((VLOOKUP(B18,Reference!$B$2:$D$9,3, FALSE))))=TRUE, 0, (VLOOKUP(B18,Reference!$B$2:$D$9,3, FALSE)))</f>
        <v>0</v>
      </c>
      <c r="I18" s="115"/>
    </row>
    <row r="19" spans="1:11" x14ac:dyDescent="0.2">
      <c r="A19" s="111">
        <f t="shared" si="0"/>
        <v>0</v>
      </c>
      <c r="B19" s="116">
        <v>3</v>
      </c>
      <c r="C19" s="354"/>
      <c r="D19" s="355"/>
      <c r="E19" s="125"/>
      <c r="F19" s="127"/>
      <c r="G19" s="113" t="str">
        <f t="shared" si="1"/>
        <v/>
      </c>
      <c r="H19" s="114">
        <f>IF((ISERROR((VLOOKUP(B19,Reference!$B$2:$D$9,3, FALSE))))=TRUE, 0, (VLOOKUP(B19,Reference!$B$2:$D$9,3, FALSE)))</f>
        <v>0</v>
      </c>
      <c r="I19" s="115"/>
    </row>
    <row r="20" spans="1:11" x14ac:dyDescent="0.2">
      <c r="A20" s="111">
        <f t="shared" si="0"/>
        <v>0</v>
      </c>
      <c r="B20" s="116">
        <v>4</v>
      </c>
      <c r="C20" s="354"/>
      <c r="D20" s="355"/>
      <c r="E20" s="125"/>
      <c r="F20" s="127"/>
      <c r="G20" s="113" t="str">
        <f t="shared" si="1"/>
        <v/>
      </c>
      <c r="H20" s="114">
        <f>IF((ISERROR((VLOOKUP(B20,Reference!$B$2:$D$9,3, FALSE))))=TRUE, 0, (VLOOKUP(B20,Reference!$B$2:$D$9,3, FALSE)))</f>
        <v>0</v>
      </c>
      <c r="I20" s="115"/>
    </row>
    <row r="21" spans="1:11" x14ac:dyDescent="0.2">
      <c r="A21" s="111">
        <f t="shared" si="0"/>
        <v>0</v>
      </c>
      <c r="B21" s="116">
        <v>5</v>
      </c>
      <c r="C21" s="354"/>
      <c r="D21" s="355"/>
      <c r="E21" s="125"/>
      <c r="F21" s="127"/>
      <c r="G21" s="113" t="str">
        <f t="shared" si="1"/>
        <v/>
      </c>
      <c r="H21" s="114">
        <f>IF((ISERROR((VLOOKUP(B21,Reference!$B$2:$D$9,3, FALSE))))=TRUE, 0, (VLOOKUP(B21,Reference!$B$2:$D$9,3, FALSE)))</f>
        <v>0</v>
      </c>
      <c r="I21" s="115"/>
    </row>
    <row r="22" spans="1:11" x14ac:dyDescent="0.2">
      <c r="A22" s="111">
        <f t="shared" si="0"/>
        <v>0</v>
      </c>
      <c r="B22" s="116">
        <v>6</v>
      </c>
      <c r="C22" s="354"/>
      <c r="D22" s="355"/>
      <c r="E22" s="125"/>
      <c r="F22" s="127"/>
      <c r="G22" s="113" t="str">
        <f t="shared" si="1"/>
        <v/>
      </c>
      <c r="H22" s="114">
        <f>IF((ISERROR((VLOOKUP(B22,Reference!$B$2:$D$9,3, FALSE))))=TRUE, 0, (VLOOKUP(B22,Reference!$B$2:$D$9,3, FALSE)))</f>
        <v>0</v>
      </c>
      <c r="I22" s="115"/>
      <c r="K22" s="117" t="s">
        <v>121</v>
      </c>
    </row>
    <row r="23" spans="1:11" x14ac:dyDescent="0.2">
      <c r="A23" s="111">
        <f t="shared" si="0"/>
        <v>0</v>
      </c>
      <c r="B23" s="116">
        <v>7</v>
      </c>
      <c r="C23" s="354"/>
      <c r="D23" s="355"/>
      <c r="E23" s="125"/>
      <c r="F23" s="127"/>
      <c r="G23" s="113" t="str">
        <f t="shared" si="1"/>
        <v/>
      </c>
      <c r="H23" s="114">
        <f>IF((ISERROR((VLOOKUP(B23,Reference!$B$2:$D$9,3, FALSE))))=TRUE, 0, (VLOOKUP(B23,Reference!$B$2:$D$9,3, FALSE)))</f>
        <v>0</v>
      </c>
      <c r="I23" s="115"/>
      <c r="K23" s="117" t="s">
        <v>122</v>
      </c>
    </row>
    <row r="24" spans="1:11" x14ac:dyDescent="0.2">
      <c r="A24" s="111">
        <f t="shared" si="0"/>
        <v>0</v>
      </c>
      <c r="B24" s="116">
        <v>8</v>
      </c>
      <c r="C24" s="354"/>
      <c r="D24" s="355"/>
      <c r="E24" s="125"/>
      <c r="F24" s="127"/>
      <c r="G24" s="113" t="str">
        <f t="shared" si="1"/>
        <v/>
      </c>
      <c r="H24" s="114">
        <f>IF((ISERROR((VLOOKUP(B24,Reference!$B$2:$D$9,3, FALSE))))=TRUE, 0, (VLOOKUP(B24,Reference!$B$2:$D$9,3, FALSE)))</f>
        <v>0</v>
      </c>
      <c r="I24" s="115"/>
      <c r="K24" s="117" t="s">
        <v>123</v>
      </c>
    </row>
    <row r="25" spans="1:11" x14ac:dyDescent="0.2">
      <c r="A25" s="111">
        <f t="shared" si="0"/>
        <v>0</v>
      </c>
      <c r="B25" s="116">
        <v>9</v>
      </c>
      <c r="C25" s="354"/>
      <c r="D25" s="355"/>
      <c r="E25" s="125"/>
      <c r="F25" s="127"/>
      <c r="G25" s="113" t="str">
        <f t="shared" si="1"/>
        <v/>
      </c>
      <c r="H25" s="114">
        <f>IF((ISERROR((VLOOKUP(B25,Reference!$B$2:$D$9,3, FALSE))))=TRUE, 0, (VLOOKUP(B25,Reference!$B$2:$D$9,3, FALSE)))</f>
        <v>0</v>
      </c>
      <c r="I25" s="115"/>
      <c r="K25" s="117" t="s">
        <v>124</v>
      </c>
    </row>
    <row r="26" spans="1:11" x14ac:dyDescent="0.2">
      <c r="A26" s="111">
        <f t="shared" si="0"/>
        <v>0</v>
      </c>
      <c r="B26" s="116">
        <v>10</v>
      </c>
      <c r="C26" s="354"/>
      <c r="D26" s="355"/>
      <c r="E26" s="125"/>
      <c r="F26" s="127"/>
      <c r="G26" s="113" t="str">
        <f t="shared" si="1"/>
        <v/>
      </c>
      <c r="H26" s="114">
        <f>IF((ISERROR((VLOOKUP(B26,Reference!$B$2:$D$9,3, FALSE))))=TRUE, 0, (VLOOKUP(B26,Reference!$B$2:$D$9,3, FALSE)))</f>
        <v>0</v>
      </c>
      <c r="I26" s="115"/>
      <c r="K26" s="117" t="s">
        <v>125</v>
      </c>
    </row>
    <row r="27" spans="1:11" x14ac:dyDescent="0.2">
      <c r="A27" s="111">
        <f t="shared" si="0"/>
        <v>0</v>
      </c>
      <c r="B27" s="116">
        <v>11</v>
      </c>
      <c r="C27" s="354"/>
      <c r="D27" s="355"/>
      <c r="E27" s="125"/>
      <c r="F27" s="127"/>
      <c r="G27" s="113" t="str">
        <f t="shared" si="1"/>
        <v/>
      </c>
      <c r="H27" s="114">
        <f>IF((ISERROR((VLOOKUP(B27,Reference!$B$2:$D$9,3, FALSE))))=TRUE, 0, (VLOOKUP(B27,Reference!$B$2:$D$9,3, FALSE)))</f>
        <v>0</v>
      </c>
      <c r="I27" s="115"/>
      <c r="K27" s="117" t="s">
        <v>126</v>
      </c>
    </row>
    <row r="28" spans="1:11" x14ac:dyDescent="0.2">
      <c r="A28" s="111">
        <f t="shared" si="0"/>
        <v>0</v>
      </c>
      <c r="B28" s="116">
        <v>12</v>
      </c>
      <c r="C28" s="354"/>
      <c r="D28" s="355"/>
      <c r="E28" s="125"/>
      <c r="F28" s="127"/>
      <c r="G28" s="113" t="str">
        <f t="shared" si="1"/>
        <v/>
      </c>
      <c r="H28" s="114">
        <f>IF((ISERROR((VLOOKUP(B28,Reference!$B$2:$D$9,3, FALSE))))=TRUE, 0, (VLOOKUP(B28,Reference!$B$2:$D$9,3, FALSE)))</f>
        <v>0</v>
      </c>
      <c r="I28" s="115"/>
      <c r="K28" s="117" t="s">
        <v>127</v>
      </c>
    </row>
    <row r="29" spans="1:11" x14ac:dyDescent="0.2">
      <c r="A29" s="111">
        <f t="shared" si="0"/>
        <v>0</v>
      </c>
      <c r="B29" s="116">
        <v>13</v>
      </c>
      <c r="C29" s="354"/>
      <c r="D29" s="355"/>
      <c r="E29" s="125"/>
      <c r="F29" s="127"/>
      <c r="G29" s="113" t="str">
        <f t="shared" si="1"/>
        <v/>
      </c>
      <c r="H29" s="114">
        <f>IF((ISERROR((VLOOKUP(B29,Reference!$B$2:$D$9,3, FALSE))))=TRUE, 0, (VLOOKUP(B29,Reference!$B$2:$D$9,3, FALSE)))</f>
        <v>0</v>
      </c>
      <c r="I29" s="115"/>
    </row>
    <row r="30" spans="1:11" x14ac:dyDescent="0.2">
      <c r="A30" s="111">
        <f t="shared" si="0"/>
        <v>0</v>
      </c>
      <c r="B30" s="116">
        <v>14</v>
      </c>
      <c r="C30" s="354"/>
      <c r="D30" s="355"/>
      <c r="E30" s="125"/>
      <c r="F30" s="127"/>
      <c r="G30" s="113" t="str">
        <f t="shared" si="1"/>
        <v/>
      </c>
      <c r="H30" s="114">
        <f>IF((ISERROR((VLOOKUP(B30,Reference!$B$2:$D$9,3, FALSE))))=TRUE, 0, (VLOOKUP(B30,Reference!$B$2:$D$9,3, FALSE)))</f>
        <v>0</v>
      </c>
      <c r="I30" s="115"/>
    </row>
    <row r="31" spans="1:11" x14ac:dyDescent="0.2">
      <c r="A31" s="111">
        <f t="shared" si="0"/>
        <v>0</v>
      </c>
      <c r="B31" s="116">
        <v>15</v>
      </c>
      <c r="C31" s="354"/>
      <c r="D31" s="355"/>
      <c r="E31" s="125"/>
      <c r="F31" s="127"/>
      <c r="G31" s="113" t="str">
        <f t="shared" si="1"/>
        <v/>
      </c>
      <c r="H31" s="114">
        <f>IF((ISERROR((VLOOKUP(B31,Reference!$B$2:$D$9,3, FALSE))))=TRUE, 0, (VLOOKUP(B31,Reference!$B$2:$D$9,3, FALSE)))</f>
        <v>0</v>
      </c>
      <c r="I31" s="115"/>
    </row>
    <row r="32" spans="1:11" ht="15.75" customHeight="1" x14ac:dyDescent="0.2">
      <c r="A32" s="94"/>
      <c r="B32" s="97"/>
      <c r="C32" s="97"/>
      <c r="D32" s="97"/>
      <c r="E32" s="97"/>
      <c r="F32" s="97"/>
      <c r="G32" s="118" t="s">
        <v>128</v>
      </c>
      <c r="H32" s="119">
        <f>SUM(H17:H26)</f>
        <v>0</v>
      </c>
    </row>
    <row r="33" spans="1:8" ht="3.75" customHeight="1" x14ac:dyDescent="0.2">
      <c r="A33" s="94"/>
      <c r="B33" s="94"/>
      <c r="C33" s="94"/>
      <c r="D33" s="94"/>
      <c r="E33" s="94"/>
      <c r="F33" s="94"/>
      <c r="G33" s="94"/>
      <c r="H33" s="94"/>
    </row>
    <row r="34" spans="1:8" ht="11.25" customHeight="1" x14ac:dyDescent="0.2">
      <c r="B34" s="363" t="s">
        <v>129</v>
      </c>
      <c r="C34" s="363"/>
      <c r="D34" s="363"/>
      <c r="E34" s="363"/>
      <c r="F34" s="363"/>
      <c r="G34" s="363"/>
      <c r="H34" s="363"/>
    </row>
    <row r="35" spans="1:8" x14ac:dyDescent="0.2">
      <c r="B35" s="363"/>
      <c r="C35" s="363"/>
      <c r="D35" s="363"/>
      <c r="E35" s="363"/>
      <c r="F35" s="363"/>
      <c r="G35" s="363"/>
      <c r="H35" s="363"/>
    </row>
    <row r="36" spans="1:8" x14ac:dyDescent="0.2">
      <c r="A36" s="94"/>
      <c r="B36" s="363"/>
      <c r="C36" s="363"/>
      <c r="D36" s="363"/>
      <c r="E36" s="363"/>
      <c r="F36" s="363"/>
      <c r="G36" s="363"/>
      <c r="H36" s="363"/>
    </row>
    <row r="37" spans="1:8" ht="31.5" customHeight="1" x14ac:dyDescent="0.2">
      <c r="A37" s="94"/>
      <c r="B37" s="363"/>
      <c r="C37" s="363"/>
      <c r="D37" s="363"/>
      <c r="E37" s="363"/>
      <c r="F37" s="363"/>
      <c r="G37" s="363"/>
      <c r="H37" s="363"/>
    </row>
    <row r="38" spans="1:8" ht="25.5" customHeight="1" x14ac:dyDescent="0.2">
      <c r="A38" s="120"/>
      <c r="B38" s="147"/>
      <c r="C38" s="147"/>
      <c r="D38" s="147"/>
      <c r="E38" s="94"/>
      <c r="F38" s="94"/>
      <c r="G38" s="147"/>
      <c r="H38" s="94"/>
    </row>
    <row r="39" spans="1:8" ht="12" customHeight="1" x14ac:dyDescent="0.2">
      <c r="A39" s="121"/>
      <c r="B39" s="122" t="s">
        <v>130</v>
      </c>
      <c r="G39" s="122" t="s">
        <v>131</v>
      </c>
    </row>
    <row r="40" spans="1:8" x14ac:dyDescent="0.2">
      <c r="A40" s="121"/>
    </row>
    <row r="41" spans="1:8" x14ac:dyDescent="0.2">
      <c r="B41" s="148"/>
      <c r="C41" s="148"/>
      <c r="D41" s="148"/>
      <c r="G41" s="147"/>
    </row>
    <row r="42" spans="1:8" x14ac:dyDescent="0.2">
      <c r="B42" s="122" t="s">
        <v>132</v>
      </c>
      <c r="C42" s="123"/>
      <c r="D42" s="123"/>
      <c r="E42" s="94"/>
      <c r="F42" s="122"/>
      <c r="G42" s="122" t="s">
        <v>131</v>
      </c>
    </row>
    <row r="44" spans="1:8" ht="15.75" x14ac:dyDescent="0.25">
      <c r="B44" s="368" t="s">
        <v>133</v>
      </c>
      <c r="C44" s="369"/>
      <c r="D44" s="369"/>
      <c r="E44" s="369"/>
      <c r="F44" s="369"/>
      <c r="G44" s="369"/>
      <c r="H44" s="369"/>
    </row>
    <row r="45" spans="1:8" x14ac:dyDescent="0.2">
      <c r="B45" s="240"/>
      <c r="C45" s="240"/>
      <c r="D45" s="240"/>
      <c r="E45" s="240"/>
      <c r="F45" s="240"/>
      <c r="G45" s="240"/>
      <c r="H45" s="240"/>
    </row>
    <row r="46" spans="1:8" x14ac:dyDescent="0.2">
      <c r="B46" s="370" t="s">
        <v>134</v>
      </c>
      <c r="C46" s="371"/>
      <c r="D46" s="371"/>
      <c r="E46" s="371"/>
      <c r="F46" s="371"/>
      <c r="G46" s="371"/>
      <c r="H46" s="371"/>
    </row>
    <row r="47" spans="1:8" x14ac:dyDescent="0.2">
      <c r="B47" s="371"/>
      <c r="C47" s="371"/>
      <c r="D47" s="371"/>
      <c r="E47" s="371"/>
      <c r="F47" s="371"/>
      <c r="G47" s="371"/>
      <c r="H47" s="371"/>
    </row>
    <row r="48" spans="1:8" x14ac:dyDescent="0.2">
      <c r="B48" s="240"/>
      <c r="C48" s="240"/>
      <c r="D48" s="240"/>
      <c r="E48" s="240"/>
      <c r="F48" s="240"/>
      <c r="G48" s="240"/>
      <c r="H48" s="240"/>
    </row>
    <row r="49" spans="2:8" x14ac:dyDescent="0.2">
      <c r="B49" s="241" t="s">
        <v>109</v>
      </c>
      <c r="C49" s="358"/>
      <c r="D49" s="365"/>
      <c r="E49" s="359"/>
      <c r="F49" s="241"/>
      <c r="G49" s="241"/>
      <c r="H49" s="103"/>
    </row>
    <row r="50" spans="2:8" x14ac:dyDescent="0.2">
      <c r="B50" s="240"/>
      <c r="C50" s="240"/>
      <c r="D50" s="240"/>
      <c r="E50" s="240"/>
      <c r="F50" s="240"/>
      <c r="G50" s="240"/>
      <c r="H50" s="240"/>
    </row>
    <row r="51" spans="2:8" x14ac:dyDescent="0.2">
      <c r="B51" s="241" t="s">
        <v>110</v>
      </c>
      <c r="C51" s="358"/>
      <c r="D51" s="359"/>
      <c r="E51" s="104" t="s">
        <v>111</v>
      </c>
      <c r="F51" s="262"/>
      <c r="G51" s="243" t="s">
        <v>112</v>
      </c>
      <c r="H51" s="124"/>
    </row>
    <row r="52" spans="2:8" x14ac:dyDescent="0.2">
      <c r="B52" s="241"/>
      <c r="C52" s="244"/>
      <c r="D52" s="244"/>
      <c r="E52" s="242"/>
      <c r="F52" s="244"/>
      <c r="G52" s="242"/>
      <c r="H52" s="245"/>
    </row>
    <row r="53" spans="2:8" ht="15" customHeight="1" x14ac:dyDescent="0.2">
      <c r="B53" s="372" t="s">
        <v>135</v>
      </c>
      <c r="C53" s="372"/>
      <c r="D53" s="372"/>
      <c r="E53" s="372"/>
      <c r="F53" s="372"/>
      <c r="G53" s="372"/>
      <c r="H53" s="372"/>
    </row>
    <row r="54" spans="2:8" x14ac:dyDescent="0.2">
      <c r="B54" s="372"/>
      <c r="C54" s="372"/>
      <c r="D54" s="372"/>
      <c r="E54" s="372"/>
      <c r="F54" s="372"/>
      <c r="G54" s="372"/>
      <c r="H54" s="372"/>
    </row>
    <row r="55" spans="2:8" x14ac:dyDescent="0.2">
      <c r="B55" s="372"/>
      <c r="C55" s="372"/>
      <c r="D55" s="372"/>
      <c r="E55" s="372"/>
      <c r="F55" s="372"/>
      <c r="G55" s="372"/>
      <c r="H55" s="372"/>
    </row>
    <row r="56" spans="2:8" ht="27" customHeight="1" x14ac:dyDescent="0.2">
      <c r="B56" s="372"/>
      <c r="C56" s="372"/>
      <c r="D56" s="372"/>
      <c r="E56" s="372"/>
      <c r="F56" s="372"/>
      <c r="G56" s="372"/>
      <c r="H56" s="372"/>
    </row>
    <row r="57" spans="2:8" ht="34.5" customHeight="1" x14ac:dyDescent="0.2">
      <c r="B57" s="123" t="s">
        <v>136</v>
      </c>
      <c r="C57" s="123"/>
      <c r="D57" s="123"/>
      <c r="E57" s="123"/>
      <c r="F57" s="123"/>
      <c r="G57" s="123" t="s">
        <v>137</v>
      </c>
      <c r="H57" s="123"/>
    </row>
    <row r="58" spans="2:8" x14ac:dyDescent="0.2">
      <c r="B58" s="122" t="s">
        <v>138</v>
      </c>
      <c r="C58" s="240"/>
      <c r="D58" s="240"/>
      <c r="E58" s="240"/>
      <c r="F58" s="240"/>
      <c r="G58" s="122" t="s">
        <v>131</v>
      </c>
      <c r="H58" s="240"/>
    </row>
    <row r="59" spans="2:8" x14ac:dyDescent="0.2">
      <c r="B59" s="240"/>
      <c r="C59" s="240"/>
      <c r="D59" s="240"/>
      <c r="E59" s="240"/>
      <c r="F59" s="240"/>
      <c r="G59" s="240"/>
      <c r="H59" s="240"/>
    </row>
    <row r="60" spans="2:8" x14ac:dyDescent="0.2">
      <c r="B60" s="123" t="s">
        <v>136</v>
      </c>
      <c r="C60" s="123"/>
      <c r="D60" s="123"/>
      <c r="E60" s="123"/>
      <c r="F60" s="123"/>
      <c r="G60" s="123" t="s">
        <v>137</v>
      </c>
      <c r="H60" s="123"/>
    </row>
    <row r="61" spans="2:8" x14ac:dyDescent="0.2">
      <c r="B61" s="122" t="s">
        <v>138</v>
      </c>
      <c r="C61" s="240"/>
      <c r="D61" s="240"/>
      <c r="E61" s="123"/>
      <c r="F61" s="122"/>
      <c r="G61" s="122" t="s">
        <v>131</v>
      </c>
      <c r="H61" s="240"/>
    </row>
    <row r="62" spans="2:8" x14ac:dyDescent="0.2">
      <c r="B62" s="240"/>
      <c r="C62" s="240"/>
      <c r="D62" s="240"/>
      <c r="E62" s="240"/>
      <c r="F62" s="240"/>
      <c r="G62" s="240"/>
      <c r="H62" s="240"/>
    </row>
    <row r="63" spans="2:8" x14ac:dyDescent="0.2">
      <c r="B63" s="123" t="s">
        <v>136</v>
      </c>
      <c r="C63" s="123"/>
      <c r="D63" s="123"/>
      <c r="E63" s="123"/>
      <c r="F63" s="123"/>
      <c r="G63" s="123" t="s">
        <v>137</v>
      </c>
      <c r="H63" s="123"/>
    </row>
    <row r="64" spans="2:8" x14ac:dyDescent="0.2">
      <c r="B64" s="122" t="s">
        <v>138</v>
      </c>
      <c r="C64" s="240"/>
      <c r="D64" s="240"/>
      <c r="E64" s="240"/>
      <c r="F64" s="240"/>
      <c r="G64" s="122" t="s">
        <v>131</v>
      </c>
      <c r="H64" s="240"/>
    </row>
    <row r="65" spans="2:8" x14ac:dyDescent="0.2">
      <c r="B65" s="240"/>
      <c r="C65" s="240"/>
      <c r="D65" s="240"/>
      <c r="E65" s="240"/>
      <c r="F65" s="240"/>
      <c r="G65" s="240"/>
      <c r="H65" s="240"/>
    </row>
    <row r="66" spans="2:8" x14ac:dyDescent="0.2">
      <c r="B66" s="123" t="s">
        <v>136</v>
      </c>
      <c r="C66" s="123"/>
      <c r="D66" s="123"/>
      <c r="E66" s="123"/>
      <c r="F66" s="123"/>
      <c r="G66" s="123" t="s">
        <v>137</v>
      </c>
      <c r="H66" s="123"/>
    </row>
    <row r="67" spans="2:8" x14ac:dyDescent="0.2">
      <c r="B67" s="122" t="s">
        <v>138</v>
      </c>
      <c r="C67" s="240"/>
      <c r="D67" s="240"/>
      <c r="E67" s="123"/>
      <c r="F67" s="122"/>
      <c r="G67" s="122" t="s">
        <v>131</v>
      </c>
      <c r="H67" s="240"/>
    </row>
  </sheetData>
  <sheetProtection algorithmName="SHA-512" hashValue="ck7D8ADDHXAqU4UTqK8RXUKoU29vfmAJXUZL5ikZbp7D81lEBYL5eYJl4NC9aVX0Kp41St8QLWC06UKOdzYYrQ==" saltValue="KihpE6+CQElSkPURhEITCw==" spinCount="100000" sheet="1" selectLockedCells="1"/>
  <mergeCells count="31">
    <mergeCell ref="B44:H44"/>
    <mergeCell ref="B46:H47"/>
    <mergeCell ref="C49:E49"/>
    <mergeCell ref="C51:D51"/>
    <mergeCell ref="B53:H56"/>
    <mergeCell ref="B34:H37"/>
    <mergeCell ref="B4:H4"/>
    <mergeCell ref="C10:E10"/>
    <mergeCell ref="C6:E6"/>
    <mergeCell ref="C8:E8"/>
    <mergeCell ref="G9:I9"/>
    <mergeCell ref="C22:D22"/>
    <mergeCell ref="C20:D20"/>
    <mergeCell ref="C21:D21"/>
    <mergeCell ref="C23:D23"/>
    <mergeCell ref="C19:D19"/>
    <mergeCell ref="C18:D18"/>
    <mergeCell ref="C30:D30"/>
    <mergeCell ref="C31:D31"/>
    <mergeCell ref="C24:D24"/>
    <mergeCell ref="C25:D25"/>
    <mergeCell ref="C26:D26"/>
    <mergeCell ref="C27:D27"/>
    <mergeCell ref="C28:D28"/>
    <mergeCell ref="C29:D29"/>
    <mergeCell ref="B1:H1"/>
    <mergeCell ref="B2:I2"/>
    <mergeCell ref="C17:D17"/>
    <mergeCell ref="C14:D14"/>
    <mergeCell ref="C12:D12"/>
    <mergeCell ref="C16:D16"/>
  </mergeCells>
  <phoneticPr fontId="0" type="noConversion"/>
  <dataValidations count="2">
    <dataValidation type="list" allowBlank="1" showInputMessage="1" showErrorMessage="1" sqref="E17:E31" xr:uid="{00000000-0002-0000-0200-000000000000}">
      <formula1>Relationships</formula1>
    </dataValidation>
    <dataValidation allowBlank="1" showInputMessage="1" showErrorMessage="1" prompt="For purposes of determining a household's income eligibility for a competitive AHP award or award under the Down Payment program, the date the member or sponsor receives a loan application or application for assistance from a household._x000a_" sqref="G6" xr:uid="{00000000-0002-0000-0200-000001000000}"/>
  </dataValidations>
  <pageMargins left="0.7" right="0.7" top="0.75" bottom="0.75" header="0.3" footer="0.3"/>
  <pageSetup scale="96" fitToHeight="0" orientation="portrait" r:id="rId1"/>
  <headerFooter>
    <oddFooter>Page &amp;P&amp;R&amp;A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FF0000"/>
  </sheetPr>
  <dimension ref="B2:B138"/>
  <sheetViews>
    <sheetView showGridLines="0" workbookViewId="0">
      <selection activeCell="B31" sqref="B31"/>
    </sheetView>
  </sheetViews>
  <sheetFormatPr defaultRowHeight="15.75" x14ac:dyDescent="0.25"/>
  <cols>
    <col min="1" max="1" width="5.25" customWidth="1"/>
    <col min="2" max="2" width="123.25" style="68" customWidth="1"/>
  </cols>
  <sheetData>
    <row r="2" spans="2:2" x14ac:dyDescent="0.25">
      <c r="B2" s="69" t="s">
        <v>139</v>
      </c>
    </row>
    <row r="3" spans="2:2" x14ac:dyDescent="0.25">
      <c r="B3" s="217"/>
    </row>
    <row r="4" spans="2:2" x14ac:dyDescent="0.25">
      <c r="B4" s="218"/>
    </row>
    <row r="5" spans="2:2" x14ac:dyDescent="0.25">
      <c r="B5" s="218"/>
    </row>
    <row r="6" spans="2:2" x14ac:dyDescent="0.25">
      <c r="B6" s="218"/>
    </row>
    <row r="7" spans="2:2" x14ac:dyDescent="0.25">
      <c r="B7" s="218"/>
    </row>
    <row r="8" spans="2:2" x14ac:dyDescent="0.25">
      <c r="B8" s="218"/>
    </row>
    <row r="9" spans="2:2" x14ac:dyDescent="0.25">
      <c r="B9" s="218"/>
    </row>
    <row r="10" spans="2:2" x14ac:dyDescent="0.25">
      <c r="B10" s="218"/>
    </row>
    <row r="11" spans="2:2" x14ac:dyDescent="0.25">
      <c r="B11" s="218"/>
    </row>
    <row r="12" spans="2:2" x14ac:dyDescent="0.25">
      <c r="B12" s="218"/>
    </row>
    <row r="13" spans="2:2" x14ac:dyDescent="0.25">
      <c r="B13" s="218"/>
    </row>
    <row r="14" spans="2:2" x14ac:dyDescent="0.25">
      <c r="B14" s="218"/>
    </row>
    <row r="15" spans="2:2" x14ac:dyDescent="0.25">
      <c r="B15" s="218"/>
    </row>
    <row r="16" spans="2:2" x14ac:dyDescent="0.25">
      <c r="B16" s="218"/>
    </row>
    <row r="17" spans="2:2" x14ac:dyDescent="0.25">
      <c r="B17" s="218"/>
    </row>
    <row r="18" spans="2:2" x14ac:dyDescent="0.25">
      <c r="B18" s="218"/>
    </row>
    <row r="19" spans="2:2" x14ac:dyDescent="0.25">
      <c r="B19" s="218"/>
    </row>
    <row r="20" spans="2:2" x14ac:dyDescent="0.25">
      <c r="B20" s="218"/>
    </row>
    <row r="21" spans="2:2" x14ac:dyDescent="0.25">
      <c r="B21" s="218"/>
    </row>
    <row r="22" spans="2:2" x14ac:dyDescent="0.25">
      <c r="B22" s="218"/>
    </row>
    <row r="23" spans="2:2" x14ac:dyDescent="0.25">
      <c r="B23" s="218"/>
    </row>
    <row r="24" spans="2:2" x14ac:dyDescent="0.25">
      <c r="B24" s="218"/>
    </row>
    <row r="25" spans="2:2" x14ac:dyDescent="0.25">
      <c r="B25" s="218"/>
    </row>
    <row r="26" spans="2:2" x14ac:dyDescent="0.25">
      <c r="B26" s="218"/>
    </row>
    <row r="27" spans="2:2" x14ac:dyDescent="0.25">
      <c r="B27" s="218"/>
    </row>
    <row r="28" spans="2:2" x14ac:dyDescent="0.25">
      <c r="B28" s="218"/>
    </row>
    <row r="29" spans="2:2" x14ac:dyDescent="0.25">
      <c r="B29" s="218"/>
    </row>
    <row r="30" spans="2:2" x14ac:dyDescent="0.25">
      <c r="B30" s="218"/>
    </row>
    <row r="31" spans="2:2" x14ac:dyDescent="0.25">
      <c r="B31" s="218"/>
    </row>
    <row r="32" spans="2:2" x14ac:dyDescent="0.25">
      <c r="B32" s="218"/>
    </row>
    <row r="33" spans="2:2" x14ac:dyDescent="0.25">
      <c r="B33" s="218"/>
    </row>
    <row r="34" spans="2:2" x14ac:dyDescent="0.25">
      <c r="B34" s="218"/>
    </row>
    <row r="35" spans="2:2" x14ac:dyDescent="0.25">
      <c r="B35" s="218"/>
    </row>
    <row r="36" spans="2:2" x14ac:dyDescent="0.25">
      <c r="B36" s="218"/>
    </row>
    <row r="37" spans="2:2" x14ac:dyDescent="0.25">
      <c r="B37" s="218"/>
    </row>
    <row r="38" spans="2:2" x14ac:dyDescent="0.25">
      <c r="B38" s="218"/>
    </row>
    <row r="39" spans="2:2" x14ac:dyDescent="0.25">
      <c r="B39" s="218"/>
    </row>
    <row r="40" spans="2:2" x14ac:dyDescent="0.25">
      <c r="B40" s="218"/>
    </row>
    <row r="41" spans="2:2" x14ac:dyDescent="0.25">
      <c r="B41" s="218"/>
    </row>
    <row r="42" spans="2:2" x14ac:dyDescent="0.25">
      <c r="B42" s="218"/>
    </row>
    <row r="43" spans="2:2" x14ac:dyDescent="0.25">
      <c r="B43" s="218"/>
    </row>
    <row r="44" spans="2:2" x14ac:dyDescent="0.25">
      <c r="B44" s="218"/>
    </row>
    <row r="45" spans="2:2" x14ac:dyDescent="0.25">
      <c r="B45" s="155"/>
    </row>
    <row r="46" spans="2:2" x14ac:dyDescent="0.25">
      <c r="B46" s="155"/>
    </row>
    <row r="47" spans="2:2" x14ac:dyDescent="0.25">
      <c r="B47" s="155"/>
    </row>
    <row r="48" spans="2:2" x14ac:dyDescent="0.25">
      <c r="B48" s="155"/>
    </row>
    <row r="49" spans="2:2" x14ac:dyDescent="0.25">
      <c r="B49" s="155"/>
    </row>
    <row r="50" spans="2:2" x14ac:dyDescent="0.25">
      <c r="B50" s="155"/>
    </row>
    <row r="51" spans="2:2" x14ac:dyDescent="0.25">
      <c r="B51" s="155"/>
    </row>
    <row r="52" spans="2:2" x14ac:dyDescent="0.25">
      <c r="B52" s="155"/>
    </row>
    <row r="53" spans="2:2" x14ac:dyDescent="0.25">
      <c r="B53" s="155"/>
    </row>
    <row r="54" spans="2:2" x14ac:dyDescent="0.25">
      <c r="B54" s="155"/>
    </row>
    <row r="55" spans="2:2" x14ac:dyDescent="0.25">
      <c r="B55" s="155"/>
    </row>
    <row r="56" spans="2:2" x14ac:dyDescent="0.25">
      <c r="B56" s="155"/>
    </row>
    <row r="57" spans="2:2" x14ac:dyDescent="0.25">
      <c r="B57" s="155"/>
    </row>
    <row r="58" spans="2:2" x14ac:dyDescent="0.25">
      <c r="B58" s="155"/>
    </row>
    <row r="59" spans="2:2" x14ac:dyDescent="0.25">
      <c r="B59" s="155"/>
    </row>
    <row r="60" spans="2:2" x14ac:dyDescent="0.25">
      <c r="B60" s="155"/>
    </row>
    <row r="61" spans="2:2" x14ac:dyDescent="0.25">
      <c r="B61" s="155"/>
    </row>
    <row r="62" spans="2:2" x14ac:dyDescent="0.25">
      <c r="B62" s="155"/>
    </row>
    <row r="63" spans="2:2" x14ac:dyDescent="0.25">
      <c r="B63" s="155"/>
    </row>
    <row r="64" spans="2:2" x14ac:dyDescent="0.25">
      <c r="B64" s="155"/>
    </row>
    <row r="65" spans="2:2" x14ac:dyDescent="0.25">
      <c r="B65" s="155"/>
    </row>
    <row r="66" spans="2:2" x14ac:dyDescent="0.25">
      <c r="B66" s="155"/>
    </row>
    <row r="67" spans="2:2" x14ac:dyDescent="0.25">
      <c r="B67" s="155"/>
    </row>
    <row r="68" spans="2:2" x14ac:dyDescent="0.25">
      <c r="B68" s="155"/>
    </row>
    <row r="69" spans="2:2" x14ac:dyDescent="0.25">
      <c r="B69" s="155"/>
    </row>
    <row r="70" spans="2:2" x14ac:dyDescent="0.25">
      <c r="B70" s="155"/>
    </row>
    <row r="71" spans="2:2" x14ac:dyDescent="0.25">
      <c r="B71" s="155"/>
    </row>
    <row r="72" spans="2:2" x14ac:dyDescent="0.25">
      <c r="B72" s="155"/>
    </row>
    <row r="73" spans="2:2" x14ac:dyDescent="0.25">
      <c r="B73" s="155"/>
    </row>
    <row r="74" spans="2:2" x14ac:dyDescent="0.25">
      <c r="B74" s="155"/>
    </row>
    <row r="75" spans="2:2" x14ac:dyDescent="0.25">
      <c r="B75" s="155"/>
    </row>
    <row r="76" spans="2:2" x14ac:dyDescent="0.25">
      <c r="B76" s="155"/>
    </row>
    <row r="77" spans="2:2" x14ac:dyDescent="0.25">
      <c r="B77" s="155"/>
    </row>
    <row r="78" spans="2:2" x14ac:dyDescent="0.25">
      <c r="B78" s="155"/>
    </row>
    <row r="79" spans="2:2" x14ac:dyDescent="0.25">
      <c r="B79" s="155"/>
    </row>
    <row r="80" spans="2:2" x14ac:dyDescent="0.25">
      <c r="B80" s="155"/>
    </row>
    <row r="81" spans="2:2" x14ac:dyDescent="0.25">
      <c r="B81" s="155"/>
    </row>
    <row r="82" spans="2:2" x14ac:dyDescent="0.25">
      <c r="B82" s="155"/>
    </row>
    <row r="83" spans="2:2" x14ac:dyDescent="0.25">
      <c r="B83" s="155"/>
    </row>
    <row r="84" spans="2:2" x14ac:dyDescent="0.25">
      <c r="B84" s="155"/>
    </row>
    <row r="85" spans="2:2" x14ac:dyDescent="0.25">
      <c r="B85" s="155"/>
    </row>
    <row r="86" spans="2:2" x14ac:dyDescent="0.25">
      <c r="B86" s="155"/>
    </row>
    <row r="87" spans="2:2" x14ac:dyDescent="0.25">
      <c r="B87" s="155"/>
    </row>
    <row r="88" spans="2:2" x14ac:dyDescent="0.25">
      <c r="B88" s="155"/>
    </row>
    <row r="89" spans="2:2" x14ac:dyDescent="0.25">
      <c r="B89" s="155"/>
    </row>
    <row r="90" spans="2:2" x14ac:dyDescent="0.25">
      <c r="B90" s="155"/>
    </row>
    <row r="91" spans="2:2" x14ac:dyDescent="0.25">
      <c r="B91" s="155"/>
    </row>
    <row r="92" spans="2:2" x14ac:dyDescent="0.25">
      <c r="B92" s="155"/>
    </row>
    <row r="93" spans="2:2" x14ac:dyDescent="0.25">
      <c r="B93" s="155"/>
    </row>
    <row r="94" spans="2:2" x14ac:dyDescent="0.25">
      <c r="B94" s="155"/>
    </row>
    <row r="95" spans="2:2" x14ac:dyDescent="0.25">
      <c r="B95" s="155"/>
    </row>
    <row r="96" spans="2:2" x14ac:dyDescent="0.25">
      <c r="B96" s="155"/>
    </row>
    <row r="97" spans="2:2" x14ac:dyDescent="0.25">
      <c r="B97" s="155"/>
    </row>
    <row r="98" spans="2:2" x14ac:dyDescent="0.25">
      <c r="B98" s="155"/>
    </row>
    <row r="99" spans="2:2" x14ac:dyDescent="0.25">
      <c r="B99" s="155"/>
    </row>
    <row r="100" spans="2:2" x14ac:dyDescent="0.25">
      <c r="B100" s="155"/>
    </row>
    <row r="101" spans="2:2" x14ac:dyDescent="0.25">
      <c r="B101" s="155"/>
    </row>
    <row r="102" spans="2:2" x14ac:dyDescent="0.25">
      <c r="B102" s="155"/>
    </row>
    <row r="103" spans="2:2" x14ac:dyDescent="0.25">
      <c r="B103" s="155"/>
    </row>
    <row r="104" spans="2:2" x14ac:dyDescent="0.25">
      <c r="B104" s="155"/>
    </row>
    <row r="105" spans="2:2" x14ac:dyDescent="0.25">
      <c r="B105" s="155"/>
    </row>
    <row r="106" spans="2:2" x14ac:dyDescent="0.25">
      <c r="B106" s="155"/>
    </row>
    <row r="107" spans="2:2" x14ac:dyDescent="0.25">
      <c r="B107" s="155"/>
    </row>
    <row r="108" spans="2:2" x14ac:dyDescent="0.25">
      <c r="B108" s="155"/>
    </row>
    <row r="109" spans="2:2" x14ac:dyDescent="0.25">
      <c r="B109" s="155"/>
    </row>
    <row r="110" spans="2:2" x14ac:dyDescent="0.25">
      <c r="B110" s="155"/>
    </row>
    <row r="111" spans="2:2" x14ac:dyDescent="0.25">
      <c r="B111" s="155"/>
    </row>
    <row r="112" spans="2:2" x14ac:dyDescent="0.25">
      <c r="B112" s="155"/>
    </row>
    <row r="113" spans="2:2" x14ac:dyDescent="0.25">
      <c r="B113" s="155"/>
    </row>
    <row r="114" spans="2:2" x14ac:dyDescent="0.25">
      <c r="B114" s="155"/>
    </row>
    <row r="115" spans="2:2" x14ac:dyDescent="0.25">
      <c r="B115" s="155"/>
    </row>
    <row r="116" spans="2:2" x14ac:dyDescent="0.25">
      <c r="B116" s="155"/>
    </row>
    <row r="117" spans="2:2" x14ac:dyDescent="0.25">
      <c r="B117" s="155"/>
    </row>
    <row r="118" spans="2:2" x14ac:dyDescent="0.25">
      <c r="B118" s="155"/>
    </row>
    <row r="119" spans="2:2" x14ac:dyDescent="0.25">
      <c r="B119" s="155"/>
    </row>
    <row r="120" spans="2:2" x14ac:dyDescent="0.25">
      <c r="B120" s="155"/>
    </row>
    <row r="121" spans="2:2" x14ac:dyDescent="0.25">
      <c r="B121" s="155"/>
    </row>
    <row r="122" spans="2:2" x14ac:dyDescent="0.25">
      <c r="B122" s="155"/>
    </row>
    <row r="123" spans="2:2" x14ac:dyDescent="0.25">
      <c r="B123" s="155"/>
    </row>
    <row r="124" spans="2:2" x14ac:dyDescent="0.25">
      <c r="B124" s="155"/>
    </row>
    <row r="125" spans="2:2" x14ac:dyDescent="0.25">
      <c r="B125" s="155"/>
    </row>
    <row r="126" spans="2:2" x14ac:dyDescent="0.25">
      <c r="B126" s="155"/>
    </row>
    <row r="127" spans="2:2" x14ac:dyDescent="0.25">
      <c r="B127" s="155"/>
    </row>
    <row r="128" spans="2:2" x14ac:dyDescent="0.25">
      <c r="B128" s="155"/>
    </row>
    <row r="129" spans="2:2" x14ac:dyDescent="0.25">
      <c r="B129" s="155"/>
    </row>
    <row r="130" spans="2:2" x14ac:dyDescent="0.25">
      <c r="B130" s="155"/>
    </row>
    <row r="131" spans="2:2" x14ac:dyDescent="0.25">
      <c r="B131" s="155"/>
    </row>
    <row r="132" spans="2:2" x14ac:dyDescent="0.25">
      <c r="B132" s="155"/>
    </row>
    <row r="133" spans="2:2" x14ac:dyDescent="0.25">
      <c r="B133" s="155"/>
    </row>
    <row r="134" spans="2:2" x14ac:dyDescent="0.25">
      <c r="B134" s="155"/>
    </row>
    <row r="135" spans="2:2" x14ac:dyDescent="0.25">
      <c r="B135" s="155"/>
    </row>
    <row r="136" spans="2:2" x14ac:dyDescent="0.25">
      <c r="B136" s="155"/>
    </row>
    <row r="137" spans="2:2" x14ac:dyDescent="0.25">
      <c r="B137" s="155"/>
    </row>
    <row r="138" spans="2:2" x14ac:dyDescent="0.25">
      <c r="B138" s="155"/>
    </row>
  </sheetData>
  <sheetProtection algorithmName="SHA-512" hashValue="5G65zJtrkSaZ8Ey5y/sAHuBSBZ79+89vpZo7HdjV1VCySLa2GUC03g4jvHfn3VLXbgIuO2i4mTRpuCfyY/A46A==" saltValue="4gEbkjCYVxoo7z3dgL9saQ==" spinCount="100000" sheet="1" select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Z251"/>
  <sheetViews>
    <sheetView showGridLines="0" zoomScaleNormal="100" workbookViewId="0">
      <selection activeCell="C27" sqref="C27:D27"/>
    </sheetView>
  </sheetViews>
  <sheetFormatPr defaultRowHeight="15.75" x14ac:dyDescent="0.25"/>
  <cols>
    <col min="1" max="1" width="5.25" customWidth="1"/>
    <col min="2" max="2" width="15.75" customWidth="1"/>
    <col min="3" max="3" width="11.25" customWidth="1"/>
    <col min="4" max="4" width="18" customWidth="1"/>
    <col min="5" max="5" width="11.625" customWidth="1"/>
    <col min="6" max="6" width="11.25" customWidth="1"/>
    <col min="7" max="7" width="12.25" customWidth="1"/>
    <col min="8" max="8" width="11" customWidth="1"/>
    <col min="9" max="9" width="3.75" customWidth="1"/>
    <col min="10" max="10" width="15.125" customWidth="1"/>
    <col min="11" max="11" width="9.75" customWidth="1"/>
    <col min="12" max="12" width="15" style="2" customWidth="1"/>
    <col min="13" max="13" width="7.75" style="2" customWidth="1"/>
    <col min="14" max="14" width="9.25" customWidth="1"/>
    <col min="17" max="17" width="12.75" customWidth="1"/>
    <col min="19" max="19" width="11.625" customWidth="1"/>
    <col min="20" max="20" width="13.125" customWidth="1"/>
    <col min="21" max="21" width="12.25" customWidth="1"/>
    <col min="22" max="22" width="10.5" customWidth="1"/>
    <col min="23" max="23" width="12" customWidth="1"/>
    <col min="24" max="24" width="10.125" customWidth="1"/>
  </cols>
  <sheetData>
    <row r="1" spans="1:23" x14ac:dyDescent="0.25">
      <c r="A1" s="1"/>
      <c r="B1" s="374" t="s">
        <v>140</v>
      </c>
      <c r="C1" s="375"/>
      <c r="D1" s="375"/>
      <c r="E1" s="375"/>
      <c r="F1" s="375"/>
      <c r="G1" s="375"/>
      <c r="H1" s="375"/>
      <c r="I1" s="376"/>
      <c r="J1" s="49"/>
      <c r="K1" s="49"/>
      <c r="L1" s="50"/>
      <c r="M1" s="50"/>
      <c r="N1" s="49"/>
      <c r="O1" s="49"/>
      <c r="P1" s="49"/>
      <c r="Q1" s="49"/>
      <c r="R1" s="49"/>
      <c r="S1" s="49"/>
      <c r="T1" s="49"/>
      <c r="U1" s="49"/>
      <c r="V1" s="49"/>
      <c r="W1" s="49"/>
    </row>
    <row r="2" spans="1:23" ht="22.5" customHeight="1" thickBot="1" x14ac:dyDescent="0.3">
      <c r="A2" s="1"/>
      <c r="B2" s="377"/>
      <c r="C2" s="378"/>
      <c r="D2" s="378"/>
      <c r="E2" s="378"/>
      <c r="F2" s="378"/>
      <c r="G2" s="378"/>
      <c r="H2" s="378"/>
      <c r="I2" s="379"/>
      <c r="J2" s="49"/>
      <c r="K2" s="49"/>
      <c r="L2" s="50"/>
      <c r="M2" s="50"/>
      <c r="N2" s="49"/>
      <c r="O2" s="49"/>
      <c r="P2" s="49"/>
      <c r="Q2" s="49"/>
      <c r="R2" s="49"/>
      <c r="S2" s="49"/>
      <c r="T2" s="49"/>
      <c r="U2" s="49"/>
      <c r="V2" s="49"/>
      <c r="W2" s="49"/>
    </row>
    <row r="3" spans="1:23" ht="14.25" customHeight="1" x14ac:dyDescent="0.25">
      <c r="A3" s="1"/>
      <c r="B3" s="1"/>
      <c r="C3" s="1"/>
      <c r="D3" s="1"/>
      <c r="E3" s="1"/>
      <c r="F3" s="7" t="s">
        <v>141</v>
      </c>
      <c r="G3" s="7"/>
      <c r="H3" s="7"/>
      <c r="I3" s="1"/>
      <c r="J3" s="49"/>
      <c r="K3" s="49"/>
      <c r="L3" s="50"/>
      <c r="M3" s="50"/>
      <c r="N3" s="49"/>
      <c r="O3" s="49"/>
      <c r="P3" s="49"/>
      <c r="Q3" s="49"/>
      <c r="R3" s="49"/>
      <c r="S3" s="49"/>
      <c r="T3" s="49"/>
      <c r="U3" s="49"/>
      <c r="V3" s="49"/>
      <c r="W3" s="49"/>
    </row>
    <row r="4" spans="1:23" ht="13.5" customHeight="1" thickBot="1" x14ac:dyDescent="0.3">
      <c r="A4" s="1"/>
      <c r="B4" s="56" t="s">
        <v>142</v>
      </c>
      <c r="C4" s="54"/>
      <c r="D4" s="8"/>
      <c r="E4" s="268"/>
      <c r="F4" s="7"/>
      <c r="G4" s="7"/>
      <c r="H4" s="7"/>
      <c r="I4" s="1"/>
      <c r="J4" s="49"/>
      <c r="K4" s="49"/>
      <c r="L4" s="50"/>
      <c r="M4" s="50"/>
      <c r="N4" s="49"/>
      <c r="O4" s="49"/>
      <c r="P4" s="49"/>
      <c r="Q4" s="49"/>
      <c r="R4" s="49"/>
      <c r="S4" s="49"/>
      <c r="T4" s="49"/>
      <c r="U4" s="49"/>
      <c r="V4" s="49"/>
      <c r="W4" s="49"/>
    </row>
    <row r="5" spans="1:23" ht="15" customHeight="1" thickBot="1" x14ac:dyDescent="0.3">
      <c r="A5" s="53"/>
      <c r="B5" s="57" t="s">
        <v>143</v>
      </c>
      <c r="C5" s="55"/>
      <c r="D5" s="269">
        <v>1</v>
      </c>
      <c r="E5" s="380" t="str">
        <f>IF(D5 = "", "", IF(OR(D5=0, D5&gt;15), "Invalid Household Member Number", IF(VLOOKUP(D5, Name, 2, FALSE) = "", "Name not entered on Household Summary", VLOOKUP(D5, Name, 2, FALSE))))</f>
        <v>Name not entered on Household Summary</v>
      </c>
      <c r="F5" s="380"/>
      <c r="G5" s="380"/>
      <c r="H5" s="381"/>
      <c r="I5" s="1"/>
      <c r="J5" s="49"/>
      <c r="K5" s="49"/>
      <c r="L5" s="50"/>
      <c r="M5" s="50"/>
      <c r="N5" s="49"/>
      <c r="O5" s="49"/>
      <c r="P5" s="49"/>
      <c r="Q5" s="49"/>
      <c r="R5" s="49"/>
      <c r="S5" s="49"/>
      <c r="T5" s="49"/>
      <c r="U5" s="49"/>
      <c r="V5" s="49"/>
      <c r="W5" s="49"/>
    </row>
    <row r="6" spans="1:23" ht="15" customHeight="1" x14ac:dyDescent="0.25">
      <c r="A6" s="1"/>
      <c r="B6" s="1"/>
      <c r="C6" s="1"/>
      <c r="D6" s="1"/>
      <c r="E6" s="1"/>
      <c r="F6" s="52" t="s">
        <v>144</v>
      </c>
      <c r="G6" s="1"/>
      <c r="H6" s="1"/>
      <c r="I6" s="1"/>
      <c r="J6" s="49"/>
      <c r="K6" s="49"/>
      <c r="L6" s="50"/>
      <c r="M6" s="50"/>
      <c r="N6" s="49"/>
      <c r="O6" s="49"/>
      <c r="P6" s="49"/>
      <c r="Q6" s="49"/>
      <c r="R6" s="49"/>
      <c r="S6" s="49"/>
      <c r="T6" s="49"/>
      <c r="U6" s="49"/>
      <c r="V6" s="49"/>
      <c r="W6" s="49"/>
    </row>
    <row r="7" spans="1:23" ht="11.25" customHeight="1" x14ac:dyDescent="0.25">
      <c r="A7" s="1"/>
      <c r="B7" s="5" t="s">
        <v>145</v>
      </c>
      <c r="C7" s="268"/>
      <c r="D7" s="1"/>
      <c r="E7" s="52" t="s">
        <v>146</v>
      </c>
      <c r="F7" s="52" t="s">
        <v>147</v>
      </c>
      <c r="G7" s="1"/>
      <c r="H7" s="1"/>
      <c r="I7" s="1"/>
      <c r="J7" s="49"/>
      <c r="K7" s="49"/>
      <c r="L7" s="50"/>
      <c r="M7" s="50"/>
      <c r="N7" s="49"/>
      <c r="O7" s="49"/>
      <c r="P7" s="49"/>
      <c r="Q7" s="49"/>
      <c r="R7" s="49"/>
      <c r="S7" s="49"/>
      <c r="T7" s="49"/>
      <c r="U7" s="49"/>
      <c r="V7" s="49"/>
      <c r="W7" s="49"/>
    </row>
    <row r="8" spans="1:23" x14ac:dyDescent="0.25">
      <c r="A8" s="1"/>
      <c r="B8" s="373" t="str">
        <f>IF(D55 = "", "Position 1", D55)</f>
        <v>Position 1</v>
      </c>
      <c r="C8" s="373"/>
      <c r="D8" s="373"/>
      <c r="E8" s="83" t="s">
        <v>148</v>
      </c>
      <c r="F8" s="270">
        <f>IF(D57="VOE",IF(H73&gt;G73,H73,G73),IF(D57="Pay Stubs",IF(H93&gt;G93,H93,G93),0))</f>
        <v>0</v>
      </c>
      <c r="G8" s="382" t="s">
        <v>149</v>
      </c>
      <c r="H8" s="383"/>
      <c r="I8" s="1"/>
      <c r="J8" s="49"/>
      <c r="K8" s="49"/>
      <c r="L8" s="50"/>
      <c r="M8" s="50"/>
      <c r="N8" s="49"/>
      <c r="O8" s="49"/>
      <c r="P8" s="49"/>
      <c r="Q8" s="49"/>
      <c r="R8" s="49"/>
      <c r="S8" s="49"/>
      <c r="T8" s="49"/>
      <c r="U8" s="49"/>
      <c r="V8" s="49"/>
      <c r="W8" s="49"/>
    </row>
    <row r="9" spans="1:23" x14ac:dyDescent="0.25">
      <c r="A9" s="1"/>
      <c r="B9" s="373" t="str">
        <f>IF(D105 = "", "Position 2", D105)</f>
        <v>Position 2</v>
      </c>
      <c r="C9" s="373"/>
      <c r="D9" s="373"/>
      <c r="E9" s="83" t="s">
        <v>150</v>
      </c>
      <c r="F9" s="270">
        <f>IF(D107="VOE",IF(H123&gt;G123,H123,G123),IF(D107="Pay Stubs",IF(H143&gt;G143,H143,G143),0))</f>
        <v>0</v>
      </c>
      <c r="G9" s="382"/>
      <c r="H9" s="383"/>
      <c r="I9" s="1"/>
      <c r="J9" s="49"/>
      <c r="K9" s="49"/>
      <c r="L9" s="50"/>
      <c r="M9" s="50"/>
      <c r="N9" s="49"/>
      <c r="O9" s="49"/>
      <c r="P9" s="49"/>
      <c r="Q9" s="49"/>
      <c r="R9" s="49"/>
      <c r="S9" s="49"/>
      <c r="T9" s="49"/>
      <c r="U9" s="49"/>
      <c r="V9" s="49"/>
      <c r="W9" s="49"/>
    </row>
    <row r="10" spans="1:23" x14ac:dyDescent="0.25">
      <c r="A10" s="1"/>
      <c r="B10" s="373" t="str">
        <f>IF(D155 = "", "Position 3", D155)</f>
        <v>Position 3</v>
      </c>
      <c r="C10" s="373"/>
      <c r="D10" s="373"/>
      <c r="E10" s="83" t="s">
        <v>151</v>
      </c>
      <c r="F10" s="270">
        <f>IF(D157="VOE",IF(H173&gt;G173,H173,G173),IF(D157="Pay Stubs",IF(H193&gt;G193,H193,G193),0))</f>
        <v>0</v>
      </c>
      <c r="G10" s="382"/>
      <c r="H10" s="383"/>
      <c r="I10" s="1"/>
      <c r="J10" s="49"/>
      <c r="K10" s="49"/>
      <c r="L10" s="50"/>
      <c r="M10" s="50"/>
      <c r="N10" s="49"/>
      <c r="O10" s="49"/>
      <c r="P10" s="49"/>
      <c r="Q10" s="49"/>
      <c r="R10" s="49"/>
      <c r="S10" s="49"/>
      <c r="T10" s="49"/>
      <c r="U10" s="49"/>
      <c r="V10" s="49"/>
      <c r="W10" s="49"/>
    </row>
    <row r="11" spans="1:23" x14ac:dyDescent="0.25">
      <c r="A11" s="1"/>
      <c r="B11" s="384" t="str">
        <f>IF(D205 = "", "Position 4", D205)</f>
        <v>Position 4</v>
      </c>
      <c r="C11" s="385"/>
      <c r="D11" s="386"/>
      <c r="E11" s="83" t="s">
        <v>152</v>
      </c>
      <c r="F11" s="270">
        <f>IF(D207="VOE",IF(H223&gt;G223,H223,G223),IF(D207="Pay Stubs",IF(H243&gt;G243,H243,G243),0))</f>
        <v>0</v>
      </c>
      <c r="G11" s="382"/>
      <c r="H11" s="383"/>
      <c r="I11" s="1"/>
      <c r="J11" s="49"/>
      <c r="K11" s="49"/>
      <c r="L11" s="50"/>
      <c r="M11" s="50"/>
      <c r="N11" s="49"/>
      <c r="O11" s="49"/>
      <c r="P11" s="49"/>
      <c r="Q11" s="49"/>
      <c r="R11" s="49"/>
      <c r="S11" s="49"/>
      <c r="T11" s="49"/>
      <c r="U11" s="49"/>
      <c r="V11" s="49"/>
      <c r="W11" s="49"/>
    </row>
    <row r="12" spans="1:23" x14ac:dyDescent="0.25">
      <c r="A12" s="1"/>
      <c r="B12" s="373" t="s">
        <v>153</v>
      </c>
      <c r="C12" s="373"/>
      <c r="D12" s="373"/>
      <c r="E12" s="83" t="s">
        <v>154</v>
      </c>
      <c r="F12" s="270">
        <f>G27</f>
        <v>0</v>
      </c>
      <c r="G12" s="1"/>
      <c r="H12" s="1"/>
      <c r="I12" s="1"/>
      <c r="J12" s="49"/>
      <c r="K12" s="49"/>
      <c r="L12" s="50"/>
      <c r="M12" s="50"/>
      <c r="N12" s="49"/>
      <c r="O12" s="49"/>
      <c r="P12" s="49"/>
      <c r="Q12" s="49"/>
      <c r="R12" s="49"/>
      <c r="S12" s="49"/>
      <c r="T12" s="49"/>
      <c r="U12" s="49"/>
      <c r="V12" s="49"/>
      <c r="W12" s="49"/>
    </row>
    <row r="13" spans="1:23" x14ac:dyDescent="0.25">
      <c r="A13" s="1"/>
      <c r="B13" s="373" t="s">
        <v>155</v>
      </c>
      <c r="C13" s="373"/>
      <c r="D13" s="373"/>
      <c r="E13" s="83" t="s">
        <v>156</v>
      </c>
      <c r="F13" s="270">
        <f>IF(AND(OR(H38 = "", H38 = 0), OR(G38 = "", G38 = 0)), 0, IF(H38&gt; G38, H38, G38))</f>
        <v>0</v>
      </c>
      <c r="G13" s="1"/>
      <c r="H13" s="1"/>
      <c r="I13" s="1"/>
      <c r="J13" s="49"/>
      <c r="K13" s="49"/>
      <c r="L13" s="50"/>
      <c r="M13" s="50"/>
      <c r="N13" s="49"/>
      <c r="O13" s="49"/>
      <c r="P13" s="49"/>
      <c r="Q13" s="49"/>
      <c r="R13" s="49"/>
      <c r="S13" s="49"/>
      <c r="T13" s="49"/>
      <c r="U13" s="49"/>
      <c r="V13" s="49"/>
      <c r="W13" s="49"/>
    </row>
    <row r="14" spans="1:23" x14ac:dyDescent="0.25">
      <c r="A14" s="1"/>
      <c r="B14" s="373" t="s">
        <v>157</v>
      </c>
      <c r="C14" s="373"/>
      <c r="D14" s="373"/>
      <c r="E14" s="83" t="s">
        <v>158</v>
      </c>
      <c r="F14" s="270">
        <f>H50</f>
        <v>0</v>
      </c>
      <c r="G14" s="1"/>
      <c r="H14" s="1"/>
      <c r="I14" s="1"/>
      <c r="J14" s="49"/>
      <c r="K14" s="49"/>
      <c r="L14" s="50"/>
      <c r="M14" s="50"/>
      <c r="N14" s="49"/>
      <c r="O14" s="49"/>
      <c r="P14" s="49"/>
      <c r="Q14" s="49"/>
      <c r="R14" s="49"/>
      <c r="S14" s="49"/>
      <c r="T14" s="49"/>
      <c r="U14" s="49"/>
      <c r="V14" s="49"/>
      <c r="W14" s="49"/>
    </row>
    <row r="15" spans="1:23" x14ac:dyDescent="0.25">
      <c r="A15" s="1"/>
      <c r="B15" s="373" t="s">
        <v>159</v>
      </c>
      <c r="C15" s="373"/>
      <c r="D15" s="373"/>
      <c r="E15" s="83"/>
      <c r="F15" s="179">
        <f>SUM(F8:F14)</f>
        <v>0</v>
      </c>
      <c r="G15" s="1"/>
      <c r="H15" s="1"/>
      <c r="I15" s="1"/>
      <c r="J15" s="49"/>
      <c r="K15" s="49"/>
      <c r="L15" s="50"/>
      <c r="M15" s="50"/>
      <c r="N15" s="49"/>
      <c r="O15" s="49"/>
      <c r="P15" s="49"/>
      <c r="Q15" s="49"/>
      <c r="R15" s="49"/>
      <c r="S15" s="49"/>
      <c r="T15" s="49"/>
      <c r="U15" s="49"/>
      <c r="V15" s="49"/>
      <c r="W15" s="49"/>
    </row>
    <row r="16" spans="1:23" ht="16.5" thickBot="1" x14ac:dyDescent="0.3">
      <c r="A16" s="1"/>
      <c r="B16" s="14"/>
      <c r="C16" s="14"/>
      <c r="D16" s="14"/>
      <c r="E16" s="14"/>
      <c r="F16" s="14"/>
      <c r="G16" s="14"/>
      <c r="H16" s="14"/>
      <c r="I16" s="1"/>
      <c r="J16" s="49"/>
      <c r="K16" s="49"/>
      <c r="L16" s="50"/>
      <c r="M16" s="50"/>
      <c r="N16" s="49"/>
      <c r="O16" s="49"/>
      <c r="P16" s="49"/>
      <c r="Q16" s="49"/>
      <c r="R16" s="49"/>
      <c r="S16" s="49"/>
      <c r="T16" s="49"/>
      <c r="U16" s="49"/>
      <c r="V16" s="49"/>
      <c r="W16" s="49"/>
    </row>
    <row r="17" spans="1:23" ht="16.5" thickTop="1" x14ac:dyDescent="0.25">
      <c r="A17" s="1"/>
      <c r="B17" s="1"/>
      <c r="C17" s="1"/>
      <c r="D17" s="1"/>
      <c r="E17" s="1"/>
      <c r="F17" s="1"/>
      <c r="G17" s="1"/>
      <c r="H17" s="1"/>
      <c r="I17" s="1"/>
      <c r="J17" s="49"/>
      <c r="K17" s="49"/>
      <c r="L17" s="50"/>
      <c r="M17" s="50"/>
      <c r="N17" s="49"/>
      <c r="O17" s="49"/>
      <c r="P17" s="49"/>
      <c r="Q17" s="49"/>
      <c r="R17" s="49"/>
      <c r="S17" s="49"/>
      <c r="T17" s="49"/>
      <c r="U17" s="49"/>
      <c r="V17" s="49"/>
      <c r="W17" s="49"/>
    </row>
    <row r="18" spans="1:23" ht="15" customHeight="1" thickBot="1" x14ac:dyDescent="0.3">
      <c r="A18" s="1"/>
      <c r="B18" s="209" t="s">
        <v>160</v>
      </c>
      <c r="C18" s="9" t="s">
        <v>161</v>
      </c>
      <c r="D18" s="10"/>
      <c r="E18" s="129" t="s">
        <v>162</v>
      </c>
      <c r="F18" s="129" t="s">
        <v>163</v>
      </c>
      <c r="G18" s="11" t="s">
        <v>159</v>
      </c>
      <c r="H18" s="1"/>
      <c r="I18" s="1"/>
      <c r="J18" s="49"/>
      <c r="K18" s="49"/>
      <c r="L18" s="50"/>
      <c r="M18" s="50"/>
      <c r="N18" s="49"/>
      <c r="O18" s="49"/>
      <c r="P18" s="49"/>
      <c r="Q18" s="49"/>
      <c r="R18" s="49"/>
      <c r="S18" s="49"/>
      <c r="T18" s="49"/>
      <c r="U18" s="49"/>
      <c r="V18" s="49"/>
      <c r="W18" s="49"/>
    </row>
    <row r="19" spans="1:23" ht="15" customHeight="1" thickTop="1" x14ac:dyDescent="0.25">
      <c r="A19" s="1"/>
      <c r="B19" s="18"/>
      <c r="C19" s="395" t="s">
        <v>164</v>
      </c>
      <c r="D19" s="396"/>
      <c r="E19" s="271"/>
      <c r="F19" s="272"/>
      <c r="G19" s="273">
        <f t="shared" ref="G19:G26" si="0">E19*F19</f>
        <v>0</v>
      </c>
      <c r="H19" s="178" t="str">
        <f>IF(AND(E19&gt;0,F19=""),"Enter schedule","")</f>
        <v/>
      </c>
      <c r="I19" s="1"/>
      <c r="J19" s="49"/>
      <c r="K19" s="49"/>
      <c r="L19" s="50"/>
      <c r="M19" s="50"/>
      <c r="N19" s="49"/>
      <c r="O19" s="49"/>
      <c r="P19" s="49"/>
      <c r="Q19" s="49"/>
      <c r="R19" s="49"/>
      <c r="S19" s="49"/>
      <c r="T19" s="49"/>
      <c r="U19" s="49"/>
      <c r="V19" s="49"/>
      <c r="W19" s="49"/>
    </row>
    <row r="20" spans="1:23" ht="15" customHeight="1" x14ac:dyDescent="0.25">
      <c r="A20" s="1"/>
      <c r="B20" s="18"/>
      <c r="C20" s="387" t="s">
        <v>165</v>
      </c>
      <c r="D20" s="388"/>
      <c r="E20" s="274"/>
      <c r="F20" s="275"/>
      <c r="G20" s="273">
        <f t="shared" si="0"/>
        <v>0</v>
      </c>
      <c r="H20" s="178" t="str">
        <f t="shared" ref="H20:H26" si="1">IF(AND(E20&gt;0,F20=""),"Enter schedule","")</f>
        <v/>
      </c>
      <c r="I20" s="1"/>
    </row>
    <row r="21" spans="1:23" ht="15" customHeight="1" x14ac:dyDescent="0.25">
      <c r="A21" s="1"/>
      <c r="B21" s="18"/>
      <c r="C21" s="387" t="s">
        <v>166</v>
      </c>
      <c r="D21" s="388"/>
      <c r="E21" s="274"/>
      <c r="F21" s="275"/>
      <c r="G21" s="273">
        <f t="shared" si="0"/>
        <v>0</v>
      </c>
      <c r="H21" s="178" t="str">
        <f t="shared" si="1"/>
        <v/>
      </c>
      <c r="I21" s="1"/>
    </row>
    <row r="22" spans="1:23" ht="15" customHeight="1" x14ac:dyDescent="0.25">
      <c r="A22" s="1"/>
      <c r="B22" s="18"/>
      <c r="C22" s="387" t="s">
        <v>167</v>
      </c>
      <c r="D22" s="388"/>
      <c r="E22" s="274"/>
      <c r="F22" s="275"/>
      <c r="G22" s="273">
        <f t="shared" si="0"/>
        <v>0</v>
      </c>
      <c r="H22" s="178" t="str">
        <f t="shared" si="1"/>
        <v/>
      </c>
      <c r="I22" s="1"/>
    </row>
    <row r="23" spans="1:23" ht="15" customHeight="1" x14ac:dyDescent="0.25">
      <c r="A23" s="1"/>
      <c r="B23" s="18"/>
      <c r="C23" s="387" t="s">
        <v>168</v>
      </c>
      <c r="D23" s="388"/>
      <c r="E23" s="274"/>
      <c r="F23" s="275"/>
      <c r="G23" s="273">
        <f t="shared" si="0"/>
        <v>0</v>
      </c>
      <c r="H23" s="178" t="str">
        <f t="shared" si="1"/>
        <v/>
      </c>
      <c r="I23" s="1"/>
    </row>
    <row r="24" spans="1:23" ht="15" customHeight="1" x14ac:dyDescent="0.25">
      <c r="A24" s="1"/>
      <c r="B24" s="18"/>
      <c r="C24" s="387" t="s">
        <v>169</v>
      </c>
      <c r="D24" s="388"/>
      <c r="E24" s="274"/>
      <c r="F24" s="275"/>
      <c r="G24" s="273">
        <f t="shared" si="0"/>
        <v>0</v>
      </c>
      <c r="H24" s="178" t="str">
        <f t="shared" si="1"/>
        <v/>
      </c>
      <c r="I24" s="1"/>
    </row>
    <row r="25" spans="1:23" ht="15" customHeight="1" x14ac:dyDescent="0.25">
      <c r="A25" s="1"/>
      <c r="B25" s="18"/>
      <c r="C25" s="387" t="s">
        <v>170</v>
      </c>
      <c r="D25" s="388"/>
      <c r="E25" s="274"/>
      <c r="F25" s="275"/>
      <c r="G25" s="273">
        <f>E25*F25*1</f>
        <v>0</v>
      </c>
      <c r="H25" s="178" t="str">
        <f t="shared" si="1"/>
        <v/>
      </c>
      <c r="I25" s="1"/>
    </row>
    <row r="26" spans="1:23" ht="15" customHeight="1" thickBot="1" x14ac:dyDescent="0.3">
      <c r="A26" s="1"/>
      <c r="B26" s="18"/>
      <c r="C26" s="389" t="s">
        <v>171</v>
      </c>
      <c r="D26" s="390"/>
      <c r="E26" s="276"/>
      <c r="F26" s="277"/>
      <c r="G26" s="273">
        <f t="shared" si="0"/>
        <v>0</v>
      </c>
      <c r="H26" s="178" t="str">
        <f t="shared" si="1"/>
        <v/>
      </c>
      <c r="I26" s="1"/>
    </row>
    <row r="27" spans="1:23" ht="15" customHeight="1" thickBot="1" x14ac:dyDescent="0.3">
      <c r="A27" s="1"/>
      <c r="B27" s="196" t="str">
        <f>IF(OR(E26&lt;&gt;"",F26&lt;&gt;""),IF(C27="","Enter Description",""),"")</f>
        <v/>
      </c>
      <c r="C27" s="393"/>
      <c r="D27" s="394"/>
      <c r="E27" s="278"/>
      <c r="F27" s="41" t="s">
        <v>159</v>
      </c>
      <c r="G27" s="279">
        <f>SUM(G19:G26)</f>
        <v>0</v>
      </c>
      <c r="H27" s="1"/>
      <c r="I27" s="1"/>
    </row>
    <row r="28" spans="1:23" ht="15" customHeight="1" thickBot="1" x14ac:dyDescent="0.3">
      <c r="A28" s="1"/>
      <c r="B28" s="1"/>
      <c r="C28" s="268"/>
      <c r="D28" s="268"/>
      <c r="E28" s="278"/>
      <c r="F28" s="12"/>
      <c r="G28" s="280"/>
      <c r="H28" s="1"/>
      <c r="I28" s="1"/>
    </row>
    <row r="29" spans="1:23" ht="15" customHeight="1" thickBot="1" x14ac:dyDescent="0.3">
      <c r="A29" s="1"/>
      <c r="B29" s="210" t="s">
        <v>172</v>
      </c>
      <c r="C29" s="391" t="s">
        <v>173</v>
      </c>
      <c r="D29" s="391"/>
      <c r="E29" s="135"/>
      <c r="F29" s="392" t="s">
        <v>174</v>
      </c>
      <c r="G29" s="392"/>
      <c r="H29" s="135"/>
      <c r="I29" s="1"/>
    </row>
    <row r="30" spans="1:23" ht="6.75" customHeight="1" thickTop="1" x14ac:dyDescent="0.25">
      <c r="A30" s="1"/>
      <c r="H30" s="1"/>
      <c r="I30" s="1"/>
    </row>
    <row r="31" spans="1:23" ht="25.5" customHeight="1" thickBot="1" x14ac:dyDescent="0.3">
      <c r="A31" s="1"/>
      <c r="C31" s="70">
        <f>52-E29</f>
        <v>52</v>
      </c>
      <c r="D31" s="71">
        <f>IF(E32= "", 52, 52-E32)</f>
        <v>52</v>
      </c>
      <c r="E31" s="28" t="s">
        <v>175</v>
      </c>
      <c r="F31" s="27" t="s">
        <v>176</v>
      </c>
      <c r="G31" s="27" t="s">
        <v>177</v>
      </c>
      <c r="H31" s="48" t="s">
        <v>178</v>
      </c>
      <c r="I31" s="46"/>
      <c r="J31" s="281"/>
    </row>
    <row r="32" spans="1:23" ht="15" customHeight="1" x14ac:dyDescent="0.25">
      <c r="A32" s="1"/>
      <c r="B32" s="398" t="str">
        <f>IF(E29 &gt;0, CONCATENATE(52-E29, " weeks employed in calendar year."), "")</f>
        <v/>
      </c>
      <c r="C32" s="399" t="s">
        <v>179</v>
      </c>
      <c r="D32" s="400"/>
      <c r="E32" s="132"/>
      <c r="F32" s="58"/>
      <c r="G32" s="282"/>
      <c r="H32" s="47"/>
      <c r="I32" s="1"/>
    </row>
    <row r="33" spans="1:13" ht="15" customHeight="1" x14ac:dyDescent="0.25">
      <c r="A33" s="1"/>
      <c r="B33" s="398"/>
      <c r="C33" s="401" t="s">
        <v>180</v>
      </c>
      <c r="D33" s="402"/>
      <c r="E33" s="133"/>
      <c r="F33" s="58"/>
      <c r="G33" s="282"/>
      <c r="H33" s="47"/>
      <c r="I33" s="1"/>
    </row>
    <row r="34" spans="1:13" ht="15" customHeight="1" x14ac:dyDescent="0.25">
      <c r="A34" s="1"/>
      <c r="B34" s="398"/>
      <c r="C34" s="399" t="s">
        <v>181</v>
      </c>
      <c r="D34" s="400"/>
      <c r="E34" s="134"/>
      <c r="F34" s="130"/>
      <c r="G34" s="51"/>
      <c r="H34" s="51"/>
      <c r="I34" s="1"/>
    </row>
    <row r="35" spans="1:13" ht="15" customHeight="1" x14ac:dyDescent="0.25">
      <c r="A35" s="1"/>
      <c r="B35" s="397"/>
      <c r="C35" s="399" t="s">
        <v>182</v>
      </c>
      <c r="D35" s="400"/>
      <c r="E35" s="134"/>
      <c r="F35" s="131">
        <f>E34*E33</f>
        <v>0</v>
      </c>
      <c r="G35" s="283">
        <f>(52-E29)*F35</f>
        <v>0</v>
      </c>
      <c r="H35" s="282"/>
      <c r="I35" s="1"/>
    </row>
    <row r="36" spans="1:13" ht="15" customHeight="1" x14ac:dyDescent="0.25">
      <c r="A36" s="1"/>
      <c r="B36" s="397"/>
      <c r="C36" s="399" t="s">
        <v>183</v>
      </c>
      <c r="D36" s="400"/>
      <c r="E36" s="134"/>
      <c r="F36" s="131" t="str">
        <f xml:space="preserve"> IF(OR(E32 = "", E32 = 0), "", E36/E32)</f>
        <v/>
      </c>
      <c r="G36" s="283" t="str">
        <f>IF(F36 = "", "", (52-E29)*F36)</f>
        <v/>
      </c>
      <c r="H36" s="282"/>
      <c r="I36" s="1"/>
    </row>
    <row r="37" spans="1:13" ht="15" customHeight="1" x14ac:dyDescent="0.25">
      <c r="A37" s="1"/>
      <c r="B37" s="397"/>
      <c r="C37" s="399" t="s">
        <v>184</v>
      </c>
      <c r="D37" s="400"/>
      <c r="E37" s="134"/>
      <c r="F37" s="131" t="str">
        <f>IF(OR(E32= "", E32 = 0), "", E37/E32)</f>
        <v/>
      </c>
      <c r="G37" s="283" t="str">
        <f>IF(F37="", "", (52-E29)*F37)</f>
        <v/>
      </c>
      <c r="H37" s="282"/>
      <c r="I37" s="1"/>
    </row>
    <row r="38" spans="1:13" ht="15" customHeight="1" x14ac:dyDescent="0.25">
      <c r="A38" s="1"/>
      <c r="B38" s="397"/>
      <c r="C38" s="403" t="s">
        <v>185</v>
      </c>
      <c r="D38" s="404"/>
      <c r="E38" s="284">
        <f>E35+E36+E37</f>
        <v>0</v>
      </c>
      <c r="F38" s="285">
        <f>SUM(F35:F37)</f>
        <v>0</v>
      </c>
      <c r="G38" s="270">
        <f>SUM(G35:G37)</f>
        <v>0</v>
      </c>
      <c r="H38" s="270">
        <f>IF(OR(E32 = "", E32 = 0), 0, (52-E29)*(E38/E32))</f>
        <v>0</v>
      </c>
      <c r="I38" s="1"/>
    </row>
    <row r="39" spans="1:13" ht="15" customHeight="1" x14ac:dyDescent="0.25">
      <c r="A39" s="1"/>
      <c r="B39" s="1"/>
      <c r="C39" s="263" t="s">
        <v>186</v>
      </c>
      <c r="D39" s="264"/>
      <c r="E39" s="286"/>
      <c r="F39" s="13"/>
      <c r="G39" s="13"/>
      <c r="H39" s="280"/>
      <c r="I39" s="1"/>
    </row>
    <row r="40" spans="1:13" ht="15" customHeight="1" thickBot="1" x14ac:dyDescent="0.3">
      <c r="A40" s="1"/>
      <c r="B40" s="1"/>
      <c r="C40" s="395" t="s">
        <v>187</v>
      </c>
      <c r="D40" s="396"/>
      <c r="E40" s="287"/>
      <c r="F40" s="13"/>
      <c r="G40" s="13"/>
      <c r="H40" s="280"/>
      <c r="I40" s="1"/>
    </row>
    <row r="41" spans="1:13" ht="15" customHeight="1" x14ac:dyDescent="0.25">
      <c r="A41" s="1"/>
      <c r="B41" s="1"/>
      <c r="C41" s="1"/>
      <c r="D41" s="1"/>
      <c r="E41" s="1"/>
      <c r="F41" s="1"/>
      <c r="G41" s="1"/>
      <c r="H41" s="1"/>
      <c r="I41" s="1"/>
    </row>
    <row r="42" spans="1:13" ht="28.5" customHeight="1" thickBot="1" x14ac:dyDescent="0.3">
      <c r="A42" s="1"/>
      <c r="B42" s="211" t="s">
        <v>188</v>
      </c>
      <c r="C42" s="208"/>
      <c r="D42" s="1"/>
      <c r="E42" s="84"/>
      <c r="F42" s="129" t="s">
        <v>189</v>
      </c>
      <c r="G42" s="129" t="s">
        <v>190</v>
      </c>
      <c r="H42" s="288" t="s">
        <v>191</v>
      </c>
      <c r="I42" s="1"/>
    </row>
    <row r="43" spans="1:13" ht="15" customHeight="1" thickTop="1" x14ac:dyDescent="0.25">
      <c r="A43" s="1"/>
      <c r="C43" s="414" t="s">
        <v>192</v>
      </c>
      <c r="D43" s="415"/>
      <c r="E43" s="136"/>
      <c r="F43" s="172"/>
      <c r="G43" s="173"/>
      <c r="H43" s="289">
        <f>F43+G43</f>
        <v>0</v>
      </c>
      <c r="I43" s="1"/>
    </row>
    <row r="44" spans="1:13" ht="15" customHeight="1" thickBot="1" x14ac:dyDescent="0.3">
      <c r="A44" s="1"/>
      <c r="C44" s="412" t="s">
        <v>193</v>
      </c>
      <c r="D44" s="413"/>
      <c r="E44" s="137"/>
      <c r="F44" s="174"/>
      <c r="G44" s="175"/>
      <c r="H44" s="290">
        <f>IFERROR((F44+G44)/H43,0)</f>
        <v>0</v>
      </c>
      <c r="I44" s="1"/>
    </row>
    <row r="45" spans="1:13" ht="7.5" customHeight="1" thickBot="1" x14ac:dyDescent="0.3">
      <c r="L45"/>
      <c r="M45"/>
    </row>
    <row r="46" spans="1:13" ht="15" customHeight="1" x14ac:dyDescent="0.25">
      <c r="A46" s="1"/>
      <c r="C46" s="414" t="s">
        <v>194</v>
      </c>
      <c r="D46" s="415"/>
      <c r="E46" s="137"/>
      <c r="F46" s="176"/>
      <c r="G46" s="177"/>
      <c r="H46" s="289">
        <f>F46+G46</f>
        <v>0</v>
      </c>
      <c r="I46" s="1"/>
    </row>
    <row r="47" spans="1:13" ht="15" customHeight="1" thickBot="1" x14ac:dyDescent="0.3">
      <c r="A47" s="1"/>
      <c r="C47" s="412" t="s">
        <v>195</v>
      </c>
      <c r="D47" s="413"/>
      <c r="E47" s="137"/>
      <c r="F47" s="174"/>
      <c r="G47" s="175"/>
      <c r="H47" s="290">
        <f>IFERROR((F47+G47)/H46,0)</f>
        <v>0</v>
      </c>
      <c r="I47" s="1"/>
    </row>
    <row r="48" spans="1:13" ht="7.5" customHeight="1" x14ac:dyDescent="0.25">
      <c r="L48"/>
      <c r="M48"/>
    </row>
    <row r="49" spans="1:11" ht="15" customHeight="1" x14ac:dyDescent="0.25">
      <c r="A49" s="1"/>
      <c r="C49" s="410" t="s">
        <v>185</v>
      </c>
      <c r="D49" s="411"/>
      <c r="E49" s="291"/>
      <c r="F49" s="292">
        <f>IF(SUM(F44,F47)&lt;0,0,SUM(F44,F47))</f>
        <v>0</v>
      </c>
      <c r="G49" s="292">
        <f>IF(SUM(G44,G47)&lt;0,0,SUM(G44,G47))</f>
        <v>0</v>
      </c>
      <c r="H49" s="292">
        <f>IF(SUM(H44,H47)&lt;0,0,SUM(H44,H47))</f>
        <v>0</v>
      </c>
      <c r="I49" s="1"/>
    </row>
    <row r="50" spans="1:11" ht="15" customHeight="1" x14ac:dyDescent="0.25">
      <c r="A50" s="1"/>
      <c r="B50" s="1"/>
      <c r="C50" s="1"/>
      <c r="D50" s="1"/>
      <c r="E50" s="293"/>
      <c r="F50" s="420" t="s">
        <v>196</v>
      </c>
      <c r="G50" s="420"/>
      <c r="H50" s="292">
        <f>IF((H47+H44)*12&lt;0,0,(H47+H44)*12)</f>
        <v>0</v>
      </c>
      <c r="I50" s="1"/>
    </row>
    <row r="51" spans="1:11" x14ac:dyDescent="0.25">
      <c r="A51" s="1"/>
      <c r="B51" s="1"/>
      <c r="C51" s="1"/>
      <c r="D51" s="1"/>
      <c r="E51" s="1"/>
      <c r="F51" s="1"/>
      <c r="G51" s="1"/>
      <c r="H51" s="1"/>
      <c r="I51" s="1"/>
    </row>
    <row r="52" spans="1:11" ht="14.25" customHeight="1" x14ac:dyDescent="0.25">
      <c r="A52" s="1"/>
      <c r="B52" s="1"/>
      <c r="C52" s="1"/>
      <c r="D52" s="1"/>
      <c r="E52" s="1"/>
      <c r="F52" s="1"/>
      <c r="G52" s="1"/>
      <c r="H52" s="1"/>
      <c r="I52" s="1"/>
    </row>
    <row r="53" spans="1:11" ht="14.25" customHeight="1" thickBot="1" x14ac:dyDescent="0.3">
      <c r="A53" s="1"/>
      <c r="B53" s="212" t="s">
        <v>197</v>
      </c>
      <c r="C53" s="213"/>
      <c r="D53" s="212" t="str">
        <f>E5</f>
        <v>Name not entered on Household Summary</v>
      </c>
      <c r="E53" s="213"/>
      <c r="F53" s="213"/>
      <c r="G53" s="213"/>
      <c r="H53" s="214" t="s">
        <v>198</v>
      </c>
      <c r="I53" s="268"/>
    </row>
    <row r="54" spans="1:11" ht="12" customHeight="1" thickTop="1" thickBot="1" x14ac:dyDescent="0.3">
      <c r="A54" s="1"/>
      <c r="B54" s="1"/>
      <c r="C54" s="268"/>
      <c r="D54" s="1"/>
      <c r="E54" s="1"/>
      <c r="F54" s="1"/>
      <c r="G54" s="1"/>
      <c r="H54" s="1"/>
      <c r="I54" s="1"/>
    </row>
    <row r="55" spans="1:11" ht="16.5" thickBot="1" x14ac:dyDescent="0.3">
      <c r="A55" s="1"/>
      <c r="B55" s="5" t="s">
        <v>199</v>
      </c>
      <c r="C55" s="268" t="s">
        <v>200</v>
      </c>
      <c r="D55" s="421"/>
      <c r="E55" s="422"/>
      <c r="F55" s="422"/>
      <c r="G55" s="423"/>
      <c r="H55" s="191" t="str">
        <f>IF(D57="VOE", E67, IF(D57 = "Pay Stubs", E79, ""))</f>
        <v/>
      </c>
      <c r="I55" s="180"/>
      <c r="J55" s="181"/>
      <c r="K55" s="294"/>
    </row>
    <row r="56" spans="1:11" ht="7.5" customHeight="1" thickBot="1" x14ac:dyDescent="0.3">
      <c r="A56" s="1"/>
      <c r="B56" s="5"/>
      <c r="C56" s="268"/>
      <c r="D56" s="295"/>
      <c r="E56" s="248"/>
      <c r="F56" s="254"/>
      <c r="G56" s="189" t="s">
        <v>201</v>
      </c>
      <c r="H56" s="190" t="s">
        <v>202</v>
      </c>
      <c r="I56" s="255"/>
      <c r="J56" s="181"/>
      <c r="K56" s="294"/>
    </row>
    <row r="57" spans="1:11" ht="16.5" customHeight="1" thickBot="1" x14ac:dyDescent="0.3">
      <c r="A57" s="1"/>
      <c r="B57" s="5"/>
      <c r="C57" s="88" t="s">
        <v>203</v>
      </c>
      <c r="D57" s="296"/>
      <c r="E57" s="249">
        <f>IF(OR(D57="",D59=""),0,1)</f>
        <v>0</v>
      </c>
      <c r="F57" s="249"/>
      <c r="G57" s="185" t="str">
        <f>IFERROR(IF(OR(H55 = "Monthly", H55="Semi-Monthly"), IF(D57="VOE", H68, IF(D57 = "Pay Stubs", F81, "")), ROUNDUP(H57,0)),"")</f>
        <v/>
      </c>
      <c r="H57" s="186" t="str">
        <f>IFERROR(G59/(VLOOKUP(H55, PayPeriods, 2, FALSE)),"")</f>
        <v/>
      </c>
      <c r="I57" s="187"/>
      <c r="J57" s="188" t="str">
        <f>IFERROR(IF(AND(H55="Bi-Weekly",G57&gt;26),26,IF(AND(H55="Bi-Weekly",G57&lt;=26),G57,IF(AND(H55="Semi-Monthly",G57&gt;24),24,IF(AND(H55="Weekly",G57&gt;52),52,IF(AND(H55="Weekly",G57&lt;=52),G57,G57))))),"")</f>
        <v/>
      </c>
      <c r="K57" s="294"/>
    </row>
    <row r="58" spans="1:11" ht="7.5" customHeight="1" thickBot="1" x14ac:dyDescent="0.3">
      <c r="A58" s="1"/>
      <c r="B58" s="5"/>
      <c r="C58" s="268"/>
      <c r="D58" s="297"/>
      <c r="E58" s="249"/>
      <c r="F58" s="189" t="s">
        <v>204</v>
      </c>
      <c r="G58" s="189" t="s">
        <v>205</v>
      </c>
      <c r="H58" s="190" t="s">
        <v>206</v>
      </c>
      <c r="I58" s="187"/>
      <c r="J58" s="188"/>
      <c r="K58" s="294"/>
    </row>
    <row r="59" spans="1:11" ht="16.5" thickBot="1" x14ac:dyDescent="0.3">
      <c r="A59" s="1"/>
      <c r="B59" s="1"/>
      <c r="C59" s="89" t="s">
        <v>207</v>
      </c>
      <c r="D59" s="298"/>
      <c r="E59" s="256" t="e">
        <f>CONCATENATE("1/1/",YEAR(F59))</f>
        <v>#VALUE!</v>
      </c>
      <c r="F59" s="76" t="str">
        <f>IF(D57 = "VOE", E68, IF(D57 = "Pay Stubs", IF(OR(C87 = "", D87="",E87 = ""), IF(OR(C86 = "",D86="", E86=""), "", E86), E87),""))</f>
        <v/>
      </c>
      <c r="G59" s="191" t="str">
        <f>IFERROR(IF(YEAR(D59) = YEAR(F59), F59-D59+1,F59-E59+1),"")</f>
        <v/>
      </c>
      <c r="H59" s="191" t="str">
        <f>IFERROR(ROUNDUP(G59*(5/7), 0),"")</f>
        <v/>
      </c>
      <c r="I59" s="192"/>
      <c r="J59" s="188"/>
      <c r="K59" s="294"/>
    </row>
    <row r="60" spans="1:11" ht="13.5" customHeight="1" thickBot="1" x14ac:dyDescent="0.3">
      <c r="A60" s="1"/>
      <c r="B60" s="15"/>
      <c r="C60" s="299"/>
      <c r="D60" s="300"/>
      <c r="E60" s="250"/>
      <c r="F60" s="250"/>
      <c r="G60" s="251" t="s">
        <v>208</v>
      </c>
      <c r="H60" s="252" t="str">
        <f>IF(D57 = "VOE", IF(E65&gt;VLOOKUP(H55, PayPeriods, 6, FALSE), VLOOKUP(H55, PayPeriods, 6, FALSE), E65),IF(D57="Pay Stubs", IF((C88+D88+E88)/3 &gt; VLOOKUP(H55, PayPeriods, 6, FALSE), VLOOKUP(H55, PayPeriods, 6, FALSE), (C88+D88+E88)/3), ""))</f>
        <v/>
      </c>
      <c r="I60" s="253"/>
    </row>
    <row r="61" spans="1:11" ht="13.5" customHeight="1" thickTop="1" x14ac:dyDescent="0.25">
      <c r="A61" s="1"/>
      <c r="B61" s="1"/>
      <c r="C61" s="301"/>
      <c r="D61" s="302"/>
      <c r="E61" s="303"/>
      <c r="F61" s="303"/>
      <c r="G61" s="301"/>
      <c r="H61" s="16"/>
      <c r="I61" s="268"/>
    </row>
    <row r="62" spans="1:11" ht="15.75" customHeight="1" thickBot="1" x14ac:dyDescent="0.3">
      <c r="A62" s="1"/>
      <c r="B62" s="215" t="s">
        <v>209</v>
      </c>
      <c r="C62" s="424" t="s">
        <v>210</v>
      </c>
      <c r="D62" s="424"/>
      <c r="E62" s="424"/>
      <c r="F62" s="424"/>
      <c r="G62" s="424"/>
      <c r="H62" s="424"/>
      <c r="I62" s="268"/>
    </row>
    <row r="63" spans="1:11" ht="7.5" customHeight="1" thickTop="1" x14ac:dyDescent="0.25">
      <c r="A63" s="1"/>
      <c r="B63" s="17"/>
      <c r="C63" s="304"/>
      <c r="D63" s="302"/>
      <c r="E63" s="305"/>
      <c r="F63" s="305"/>
      <c r="G63" s="301"/>
      <c r="H63" s="301"/>
      <c r="I63" s="268"/>
    </row>
    <row r="64" spans="1:11" ht="24" customHeight="1" thickBot="1" x14ac:dyDescent="0.3">
      <c r="A64" s="1"/>
      <c r="B64" s="17"/>
      <c r="C64" s="18"/>
      <c r="D64" s="18"/>
      <c r="E64" s="140" t="s">
        <v>211</v>
      </c>
      <c r="F64" s="39" t="s">
        <v>176</v>
      </c>
      <c r="G64" s="40" t="s">
        <v>212</v>
      </c>
      <c r="H64" s="39" t="s">
        <v>213</v>
      </c>
      <c r="I64" s="306"/>
    </row>
    <row r="65" spans="1:26" ht="15.75" customHeight="1" thickBot="1" x14ac:dyDescent="0.3">
      <c r="A65" s="1"/>
      <c r="B65" s="1"/>
      <c r="C65" s="425" t="s">
        <v>180</v>
      </c>
      <c r="D65" s="426"/>
      <c r="E65" s="151"/>
      <c r="F65" s="307"/>
      <c r="G65" s="308"/>
      <c r="H65" s="142"/>
      <c r="I65" s="309"/>
      <c r="Q65" s="310"/>
      <c r="R65" s="294"/>
      <c r="S65" s="294"/>
      <c r="T65" s="294"/>
      <c r="U65" s="294"/>
      <c r="V65" s="294"/>
      <c r="W65" s="294"/>
      <c r="X65" s="294"/>
      <c r="Y65" s="294"/>
      <c r="Z65" s="294"/>
    </row>
    <row r="66" spans="1:26" ht="15.75" customHeight="1" thickBot="1" x14ac:dyDescent="0.3">
      <c r="A66" s="1"/>
      <c r="B66" s="398" t="str">
        <f>IF(D57 = "VOE", IF(G66 = "Hourly Pay Rate", IF(E65&gt;VLOOKUP(H55,PayPeriods,6,FALSE),CONCATENATE("    Average hours &gt; ", ROUND(VLOOKUP(H55, PayPeriods, 6, FALSE),2), " (Standard Work Hours in Year / Pay Periods in Year);  ", ROUND(VLOOKUP(H55, PayPeriods, 6, FALSE),2), " hours used."), ""), ""), "")</f>
        <v/>
      </c>
      <c r="C66" s="428" t="s">
        <v>214</v>
      </c>
      <c r="D66" s="429"/>
      <c r="E66" s="193"/>
      <c r="F66" s="138" t="s">
        <v>215</v>
      </c>
      <c r="G66" s="430"/>
      <c r="H66" s="431"/>
      <c r="I66" s="268"/>
      <c r="Q66" s="311"/>
      <c r="R66" s="294"/>
      <c r="S66" s="3"/>
      <c r="T66" s="312"/>
      <c r="U66" s="313"/>
      <c r="V66" s="313"/>
      <c r="W66" s="294"/>
    </row>
    <row r="67" spans="1:26" ht="15.75" customHeight="1" x14ac:dyDescent="0.25">
      <c r="A67" s="1"/>
      <c r="B67" s="398"/>
      <c r="C67" s="425" t="s">
        <v>216</v>
      </c>
      <c r="D67" s="426"/>
      <c r="E67" s="141"/>
      <c r="F67" s="432" t="str">
        <f>IF(AND(E67 &lt;&gt; "Monthly", E67 &lt;&gt; "Semi-Monthly", H68&gt;0), "Payroll Frequency changed, delete value in H68", "")</f>
        <v/>
      </c>
      <c r="G67" s="433"/>
      <c r="H67" s="434"/>
      <c r="I67" s="309"/>
      <c r="Q67" s="294"/>
      <c r="R67" s="294"/>
      <c r="S67" s="3"/>
      <c r="T67" s="312"/>
      <c r="U67" s="313"/>
      <c r="V67" s="313"/>
      <c r="W67" s="294"/>
    </row>
    <row r="68" spans="1:26" ht="15.75" customHeight="1" x14ac:dyDescent="0.25">
      <c r="A68" s="1"/>
      <c r="B68" s="398"/>
      <c r="C68" s="405" t="s">
        <v>204</v>
      </c>
      <c r="D68" s="406"/>
      <c r="E68" s="152"/>
      <c r="F68" s="407" t="str">
        <f>IF(D57 = "VOE", IF(H55 &lt;&gt; "", IF(H55 = "Annual", "1 pay period", IF(OR(E67="Semi-Monthly", E67 = "Monthly"), "Enter # of Pay Periods to Date", IF(E68 = "", "",CONCATENATE(J57," pay periods to date")))), ""), "")</f>
        <v/>
      </c>
      <c r="G68" s="407"/>
      <c r="H68" s="44"/>
      <c r="I68" s="74">
        <f>IF(F68 = "Enter # of Pay Periods to Date", 50, 0)</f>
        <v>0</v>
      </c>
      <c r="Q68" s="294"/>
      <c r="R68" s="294"/>
      <c r="S68" s="3"/>
      <c r="T68" s="312"/>
      <c r="U68" s="313"/>
      <c r="V68" s="313"/>
      <c r="W68" s="294"/>
    </row>
    <row r="69" spans="1:26" ht="15.75" customHeight="1" x14ac:dyDescent="0.25">
      <c r="A69" s="1"/>
      <c r="B69" s="398"/>
      <c r="C69" s="408" t="s">
        <v>217</v>
      </c>
      <c r="D69" s="409"/>
      <c r="E69" s="194"/>
      <c r="F69" s="314" t="str">
        <f>IF(G69 = "", "", IF(G69 = 0, 0, G69/VLOOKUP(H55, PayPeriods, 3, FALSE)))</f>
        <v/>
      </c>
      <c r="G69" s="270" t="str">
        <f>IF(OR(G66="", E67 = "", E68=""), "", IF(D57="VOE",IF(G66="Hourly Pay Rate",H60*E66*VLOOKUP(H55, PayPeriods, 4, FALSE) *(VLOOKUP(H55,PayPeriods,3,FALSE)),E66*VLOOKUP(G66,PayRates,2,FALSE)),""))</f>
        <v/>
      </c>
      <c r="H69" s="42"/>
      <c r="I69" s="280"/>
      <c r="Q69" s="294"/>
      <c r="R69" s="294"/>
      <c r="S69" s="3"/>
      <c r="T69" s="312"/>
      <c r="U69" s="313"/>
      <c r="V69" s="313"/>
      <c r="W69" s="294"/>
    </row>
    <row r="70" spans="1:26" ht="15.75" customHeight="1" x14ac:dyDescent="0.25">
      <c r="A70" s="1"/>
      <c r="B70" s="265"/>
      <c r="C70" s="408" t="s">
        <v>183</v>
      </c>
      <c r="D70" s="409"/>
      <c r="E70" s="195"/>
      <c r="F70" s="293" t="str">
        <f>IF(OR(G66="", E67 = "", E68=""), "", IF(D57="VOE",IF(YEAR(D59) = YEAR(E59), (E70/H59)*VLOOKUP(H55, PayPeriods, 5,FALSE), IF(G57 = 0, 0, E70/G57)), ""))</f>
        <v/>
      </c>
      <c r="G70" s="315" t="str">
        <f>IF(OR(G66="", E67 = "", E68=""), "", IF(D57= "VOE", IF(YEAR(D59) = YEAR(E59), (E70/H59)*VLOOKUP(H55, PayPeriods, 5, FALSE) * VLOOKUP(H55, PayPeriods, 3,FALSE), IF(G57 = 0, 0, (E70/G57)*VLOOKUP(H55, PayPeriods, 3, FALSE))), ""))</f>
        <v/>
      </c>
      <c r="H70" s="19"/>
      <c r="I70" s="280"/>
      <c r="Q70" s="294"/>
      <c r="R70" s="294"/>
      <c r="S70" s="3"/>
      <c r="T70" s="312"/>
      <c r="U70" s="313"/>
      <c r="V70" s="313"/>
      <c r="W70" s="294"/>
    </row>
    <row r="71" spans="1:26" ht="15.75" customHeight="1" x14ac:dyDescent="0.25">
      <c r="A71" s="1"/>
      <c r="C71" s="416" t="s">
        <v>218</v>
      </c>
      <c r="D71" s="417"/>
      <c r="E71" s="160"/>
      <c r="F71" s="316"/>
      <c r="G71" s="317"/>
      <c r="H71" s="43"/>
      <c r="I71" s="293"/>
      <c r="Q71" s="294"/>
      <c r="R71" s="294"/>
      <c r="S71" s="3"/>
      <c r="T71" s="312"/>
      <c r="U71" s="313"/>
      <c r="V71" s="313"/>
      <c r="W71" s="294"/>
    </row>
    <row r="72" spans="1:26" ht="15.75" customHeight="1" x14ac:dyDescent="0.25">
      <c r="A72" s="1"/>
      <c r="C72" s="418"/>
      <c r="D72" s="419"/>
      <c r="E72" s="193"/>
      <c r="F72" s="318" t="str">
        <f>IF(OR(G66="", E67 = "", E68=""), "", IF(D57="VOE", IF(YEAR(D59) = YEAR(E59), (E72/H59)*VLOOKUP(H55, PayPeriods, 5,FALSE), IF(G57 = 0, 0, E72/G57)),""))</f>
        <v/>
      </c>
      <c r="G72" s="319" t="str">
        <f>IF(OR(G66="", E67 = "", E68=""), "", IF(D57 = "VOE", IF(YEAR(D59) = YEAR(E59), (E72/H59)*VLOOKUP(H55, PayPeriods, 5, FALSE) * VLOOKUP(H55, PayPeriods, 3,FALSE), IF(G57 = 0, 0, E72/G57)*VLOOKUP(H55, PayPeriods, 3, FALSE)), ""))</f>
        <v/>
      </c>
      <c r="H72" s="42"/>
      <c r="I72" s="293"/>
      <c r="Q72" s="294"/>
      <c r="R72" s="294"/>
      <c r="S72" s="3"/>
      <c r="T72" s="312"/>
      <c r="U72" s="313"/>
      <c r="V72" s="313"/>
      <c r="W72" s="294"/>
    </row>
    <row r="73" spans="1:26" ht="15.75" customHeight="1" x14ac:dyDescent="0.25">
      <c r="A73" s="1"/>
      <c r="C73" s="408" t="s">
        <v>219</v>
      </c>
      <c r="D73" s="409"/>
      <c r="E73" s="320">
        <f>E69+E70+E72</f>
        <v>0</v>
      </c>
      <c r="F73" s="139"/>
      <c r="G73" s="270" t="str">
        <f>IF(OR(G66="", E67 = "", E68=""), "", IF(D57 = "VOE", SUM(G69:G72),""))</f>
        <v/>
      </c>
      <c r="H73" s="20" t="str">
        <f>IF(OR(G66="",E67="",E68=""),"",IF(D57="VOE",IF(YEAR(D59) = YEAR(F59), (E73/H59) *260, IF(G57=0,0,(E73/G57)*VLOOKUP(H55,PayPeriods,3,FALSE))),""))</f>
        <v/>
      </c>
      <c r="I73" s="268"/>
      <c r="Q73" s="294"/>
      <c r="R73" s="294"/>
      <c r="S73" s="3"/>
      <c r="T73" s="312"/>
      <c r="U73" s="313"/>
      <c r="V73" s="313"/>
      <c r="W73" s="294"/>
    </row>
    <row r="74" spans="1:26" ht="15.75" customHeight="1" x14ac:dyDescent="0.25">
      <c r="A74" s="1"/>
      <c r="C74" s="408" t="str">
        <f>IF(E68="","Gross Pay Prior Year",CONCATENATE("Gross Pay ",YEAR(E68)-1))</f>
        <v>Gross Pay Prior Year</v>
      </c>
      <c r="D74" s="409"/>
      <c r="E74" s="194"/>
      <c r="F74" s="321"/>
      <c r="G74" s="321"/>
      <c r="H74" s="22"/>
      <c r="I74" s="268"/>
      <c r="J74" s="294"/>
      <c r="K74" s="322"/>
      <c r="L74" s="310"/>
      <c r="M74" s="323"/>
      <c r="N74" s="324"/>
      <c r="Q74" s="294"/>
      <c r="R74" s="294"/>
      <c r="S74" s="3"/>
      <c r="T74" s="312"/>
      <c r="U74" s="313"/>
      <c r="V74" s="313"/>
      <c r="W74" s="294"/>
    </row>
    <row r="75" spans="1:26" ht="15.75" customHeight="1" thickBot="1" x14ac:dyDescent="0.3">
      <c r="A75" s="1"/>
      <c r="B75" s="21"/>
      <c r="C75" s="408" t="str">
        <f>IF(E68="","Gross Pay Prior Year",CONCATENATE("Gross Pay ",YEAR(E68)-2))</f>
        <v>Gross Pay Prior Year</v>
      </c>
      <c r="D75" s="409"/>
      <c r="E75" s="325"/>
      <c r="F75" s="321"/>
      <c r="G75" s="321"/>
      <c r="H75" s="247"/>
      <c r="I75" s="268"/>
      <c r="J75" s="294"/>
      <c r="K75" s="326"/>
      <c r="L75" s="310"/>
      <c r="M75" s="323"/>
      <c r="N75" s="324"/>
      <c r="Q75" s="294"/>
      <c r="R75" s="294"/>
      <c r="S75" s="3"/>
      <c r="T75" s="312"/>
      <c r="U75" s="313"/>
      <c r="V75" s="313"/>
      <c r="W75" s="294"/>
    </row>
    <row r="76" spans="1:26" ht="7.5" customHeight="1" x14ac:dyDescent="0.25">
      <c r="A76" s="1"/>
      <c r="B76" s="1"/>
      <c r="C76" s="309"/>
      <c r="D76" s="309"/>
      <c r="E76" s="321"/>
      <c r="F76" s="321"/>
      <c r="G76" s="321"/>
      <c r="H76" s="22"/>
      <c r="I76" s="268"/>
      <c r="J76" s="294"/>
      <c r="K76" s="326"/>
      <c r="L76" s="310"/>
      <c r="M76" s="323"/>
      <c r="N76" s="324"/>
      <c r="Q76" s="294"/>
      <c r="R76" s="294"/>
      <c r="S76" s="3"/>
      <c r="T76" s="312"/>
      <c r="U76" s="313"/>
      <c r="V76" s="313"/>
      <c r="W76" s="294"/>
    </row>
    <row r="77" spans="1:26" ht="24" customHeight="1" x14ac:dyDescent="0.25">
      <c r="A77" s="1"/>
      <c r="B77" s="1"/>
      <c r="C77" s="445" t="str">
        <f>IF(D57="VOE", IF(SUM(E69:E72)=E73, "", "Base Pay + Overtime + Commissions/Tips do not add to the Gross Pay (Current Year).  Please correct the numbers or explain the difference."), "")</f>
        <v/>
      </c>
      <c r="D77" s="445"/>
      <c r="E77" s="445"/>
      <c r="F77" s="445"/>
      <c r="G77" s="445"/>
      <c r="H77" s="445"/>
      <c r="I77" s="268"/>
      <c r="J77" s="294"/>
      <c r="K77" s="322"/>
      <c r="L77" s="310"/>
      <c r="M77" s="323"/>
    </row>
    <row r="78" spans="1:26" ht="15.75" customHeight="1" thickBot="1" x14ac:dyDescent="0.3">
      <c r="A78" s="1"/>
      <c r="C78" s="446"/>
      <c r="D78" s="446"/>
      <c r="G78" s="75" t="s">
        <v>220</v>
      </c>
      <c r="H78" s="76">
        <f>IF(OR(C87 = "", D87="", E87=""), IF(OR(C86 = "", D86 = "", E86 = ""), (E85-C85)/2, (E86-C86)/2), (E87-C87)/2)</f>
        <v>0</v>
      </c>
      <c r="I78" s="268"/>
      <c r="J78" s="294"/>
      <c r="K78" s="322"/>
      <c r="L78" s="310"/>
      <c r="M78" s="323"/>
    </row>
    <row r="79" spans="1:26" ht="16.5" customHeight="1" thickBot="1" x14ac:dyDescent="0.3">
      <c r="A79" s="1"/>
      <c r="B79" s="216" t="s">
        <v>221</v>
      </c>
      <c r="C79" s="447" t="s">
        <v>222</v>
      </c>
      <c r="D79" s="448"/>
      <c r="E79" s="143"/>
      <c r="F79" s="449" t="s">
        <v>223</v>
      </c>
      <c r="G79" s="450"/>
      <c r="H79" s="25" t="str">
        <f>IF(OR(H78="", H78 = 0, H78&gt;31), "", IF(H78 &gt;20, "Monthly", IF(H78&gt;14, "Semi-Monthly", IF(H78&gt;9, "Bi-Weekly", "Weekly"))))</f>
        <v/>
      </c>
      <c r="I79" s="268"/>
      <c r="J79" s="294"/>
      <c r="K79" s="322"/>
      <c r="L79" s="310"/>
      <c r="M79" s="323"/>
    </row>
    <row r="80" spans="1:26" ht="7.5" customHeight="1" thickTop="1" x14ac:dyDescent="0.25">
      <c r="A80" s="1"/>
      <c r="B80" s="23"/>
      <c r="C80" s="24"/>
      <c r="D80" s="24"/>
      <c r="E80" s="24"/>
      <c r="F80" s="266"/>
      <c r="G80" s="267"/>
      <c r="H80" s="25"/>
      <c r="I80" s="268"/>
      <c r="J80" s="294"/>
      <c r="K80" s="322"/>
      <c r="L80" s="310"/>
      <c r="M80" s="323"/>
    </row>
    <row r="81" spans="1:14" ht="15.75" customHeight="1" x14ac:dyDescent="0.25">
      <c r="A81" s="1"/>
      <c r="B81" s="1"/>
      <c r="C81" s="427" t="str">
        <f>IF(D57="Pay Stubs",IF(H55&lt;&gt;"",IF(OR(H55="Semi-Monthly",H55="Monthly"),"Enter number of Pay Periods to Date", IF(F81&gt;0,"Payroll Frequency changed, delete value in F81", "")),""), "")</f>
        <v/>
      </c>
      <c r="D81" s="427"/>
      <c r="E81" s="427"/>
      <c r="F81" s="45"/>
      <c r="G81" s="154">
        <f>IF(C81 = "Enter number of Pay Periods to Date", 50, 0)</f>
        <v>0</v>
      </c>
      <c r="H81" s="25"/>
      <c r="I81" s="268"/>
      <c r="J81" s="294"/>
      <c r="K81" s="322"/>
      <c r="L81" s="310"/>
      <c r="M81" s="323"/>
    </row>
    <row r="82" spans="1:14" ht="15.75" customHeight="1" x14ac:dyDescent="0.25">
      <c r="A82" s="1"/>
      <c r="B82" s="5"/>
      <c r="C82" s="435" t="str">
        <f xml:space="preserve"> IF(AND(OR(G93="", G93 = 0), OR(H93="", H93=0)), "", IF(H78&gt;31, "Pay stubs do not appear to be consecutive based on dates entered.", IF(OR( E86 &lt; C86, E86 &lt;D86, E87 &lt; C87, E87 &lt;D87), "Pay Stubs may be out of order.  Please check dates.",IF(H79 = "", "", IF(E79 = H79, "", "If Payroll Frequency selected does not equal Recommended please provide an explanation.")))))</f>
        <v/>
      </c>
      <c r="D82" s="435"/>
      <c r="E82" s="435"/>
      <c r="F82" s="435"/>
      <c r="G82" s="435"/>
      <c r="H82" s="435"/>
      <c r="I82" s="268"/>
      <c r="J82" s="294"/>
      <c r="K82" s="322"/>
      <c r="L82" s="310"/>
      <c r="M82" s="323"/>
    </row>
    <row r="83" spans="1:14" ht="7.5" customHeight="1" x14ac:dyDescent="0.25">
      <c r="A83" s="1"/>
      <c r="B83" s="1"/>
      <c r="C83" s="327"/>
      <c r="D83" s="268"/>
      <c r="E83" s="268"/>
      <c r="F83" s="268"/>
      <c r="G83" s="268"/>
      <c r="H83" s="268"/>
      <c r="I83" s="268"/>
      <c r="J83" s="294"/>
      <c r="K83" s="322"/>
      <c r="L83" s="310"/>
      <c r="M83" s="310"/>
    </row>
    <row r="84" spans="1:14" ht="24" customHeight="1" thickBot="1" x14ac:dyDescent="0.3">
      <c r="A84" s="1"/>
      <c r="B84" s="26"/>
      <c r="C84" s="29" t="s">
        <v>224</v>
      </c>
      <c r="D84" s="29" t="s">
        <v>225</v>
      </c>
      <c r="E84" s="29" t="s">
        <v>226</v>
      </c>
      <c r="F84" s="28" t="s">
        <v>227</v>
      </c>
      <c r="G84" s="29" t="s">
        <v>228</v>
      </c>
      <c r="H84" s="29" t="s">
        <v>213</v>
      </c>
      <c r="I84" s="1"/>
      <c r="L84"/>
      <c r="M84"/>
    </row>
    <row r="85" spans="1:14" ht="15.75" customHeight="1" x14ac:dyDescent="0.25">
      <c r="A85" s="1"/>
      <c r="B85" s="263" t="s">
        <v>229</v>
      </c>
      <c r="C85" s="166"/>
      <c r="D85" s="153"/>
      <c r="E85" s="167"/>
      <c r="F85" s="436" t="str">
        <f>IF(D57 = "Pay Stubs", IF(AND(H55 &lt;&gt; "", F59 &lt;&gt; ""), IF(H55 = "Annual", "1 pay check to date", IF(OR(H55="Semi-Monthly", H55 = "Monthly"), "", IF(E79 = "", "",CONCATENATE(G57," pay checks to date")))), ""), "")</f>
        <v/>
      </c>
      <c r="G85" s="439" t="str">
        <f>IF(D57 = "Pay Stubs", IF(G89 = "Hourly Pay Rate", IF((C88+D88+E88)/3&gt;VLOOKUP(H55,PayPeriods,6,FALSE),CONCATENATE("Average hours &gt; ", ROUND(VLOOKUP(H55, PayPeriods, 6, FALSE),2), " (Standard Work Hours in Year / Pay Periods in Year); ", ROUND(VLOOKUP(H55, PayPeriods, 6, FALSE),2), " hours used to calculate base pay."), ""), ""), "")</f>
        <v/>
      </c>
      <c r="H85" s="440"/>
      <c r="I85" s="30"/>
      <c r="L85"/>
      <c r="M85"/>
    </row>
    <row r="86" spans="1:14" ht="15.75" customHeight="1" x14ac:dyDescent="0.25">
      <c r="A86" s="1"/>
      <c r="B86" s="263" t="s">
        <v>230</v>
      </c>
      <c r="C86" s="168"/>
      <c r="D86" s="169"/>
      <c r="E86" s="170"/>
      <c r="F86" s="437"/>
      <c r="G86" s="441"/>
      <c r="H86" s="442"/>
      <c r="I86" s="38"/>
      <c r="L86"/>
      <c r="M86"/>
    </row>
    <row r="87" spans="1:14" ht="15.75" customHeight="1" x14ac:dyDescent="0.25">
      <c r="A87" s="86"/>
      <c r="B87" s="144" t="s">
        <v>231</v>
      </c>
      <c r="C87" s="168"/>
      <c r="D87" s="169"/>
      <c r="E87" s="171"/>
      <c r="F87" s="437"/>
      <c r="G87" s="441"/>
      <c r="H87" s="442"/>
      <c r="I87" s="30"/>
      <c r="L87"/>
      <c r="M87"/>
    </row>
    <row r="88" spans="1:14" ht="15.75" customHeight="1" thickBot="1" x14ac:dyDescent="0.3">
      <c r="A88" s="1"/>
      <c r="B88" s="328" t="s">
        <v>232</v>
      </c>
      <c r="C88" s="329"/>
      <c r="D88" s="330"/>
      <c r="E88" s="331"/>
      <c r="F88" s="438"/>
      <c r="G88" s="441"/>
      <c r="H88" s="442"/>
      <c r="I88" s="30"/>
      <c r="L88"/>
      <c r="M88"/>
    </row>
    <row r="89" spans="1:14" ht="15.75" customHeight="1" thickBot="1" x14ac:dyDescent="0.3">
      <c r="A89" s="1"/>
      <c r="B89" s="145" t="s">
        <v>214</v>
      </c>
      <c r="C89" s="274"/>
      <c r="D89" s="332"/>
      <c r="E89" s="333"/>
      <c r="F89" s="146" t="s">
        <v>233</v>
      </c>
      <c r="G89" s="443"/>
      <c r="H89" s="444"/>
      <c r="I89" s="30"/>
      <c r="L89"/>
      <c r="M89"/>
    </row>
    <row r="90" spans="1:14" ht="15.75" customHeight="1" x14ac:dyDescent="0.25">
      <c r="A90" s="1"/>
      <c r="B90" s="334" t="s">
        <v>217</v>
      </c>
      <c r="C90" s="274"/>
      <c r="D90" s="332"/>
      <c r="E90" s="333"/>
      <c r="F90" s="335"/>
      <c r="G90" s="336" t="str">
        <f>IF(OR(E79 = "", G89 = ""), "", IF(AND(E86="", E87 = ""), "", IF(D57 = "Pay Stubs", IF(G89 = "Hourly Pay Rate", H60*E89*(VLOOKUP(H55,PayPeriods,3,FALSE)),E89*VLOOKUP(G89, PayRates, 2, FALSE)), "")))</f>
        <v/>
      </c>
      <c r="H90" s="42"/>
      <c r="I90" s="30"/>
      <c r="L90"/>
      <c r="M90"/>
    </row>
    <row r="91" spans="1:14" ht="15.75" customHeight="1" x14ac:dyDescent="0.25">
      <c r="A91" s="1"/>
      <c r="B91" s="145" t="s">
        <v>183</v>
      </c>
      <c r="C91" s="274"/>
      <c r="D91" s="332"/>
      <c r="E91" s="333"/>
      <c r="F91" s="194"/>
      <c r="G91" s="337" t="str">
        <f>IF(E79="","",IF(AND(E86="",E87=""),"",IF(D57&lt;&gt;"Pay Stubs","", IF(YEAR(D59)=YEAR(E59), IF(OR(F91="", F91 = 0), (SUM(C91:E91)/3)*VLOOKUP(H55, PayPeriods, 3, FALSE), (F91/H59)*260), IF(J57=0,0,IF(OR(F91="", F91 = 0), SUM(C91:E91)/3*VLOOKUP(H55, PayPeriods, 3, FALSE), (F91/J57)*VLOOKUP(H55,PayPeriods,3,FALSE)))))))</f>
        <v/>
      </c>
      <c r="H91" s="19"/>
      <c r="I91" s="30"/>
      <c r="L91"/>
      <c r="M91"/>
    </row>
    <row r="92" spans="1:14" ht="15.75" customHeight="1" x14ac:dyDescent="0.25">
      <c r="A92" s="1"/>
      <c r="B92" s="145" t="s">
        <v>153</v>
      </c>
      <c r="C92" s="274"/>
      <c r="D92" s="332"/>
      <c r="E92" s="333"/>
      <c r="F92" s="194"/>
      <c r="G92" s="319" t="str">
        <f>IF(E79="","",IF(AND(E86="",E87=""),"",IF(D57&lt;&gt;"Pay Stubs","", IF(YEAR(D59)=YEAR(E59), IF(OR(F92="", F92 = 0), (SUM(C92:E92)/3)*VLOOKUP(H55, PayPeriods, 3, FALSE), (F92/H59)*260), IF(J57=0,0,IF(OR(F92="", F92 = 0), SUM(C92:E92)/3*VLOOKUP(H55, PayPeriods, 3, FALSE), (F92/J57)*VLOOKUP(H55,PayPeriods,3,FALSE)))))))</f>
        <v/>
      </c>
      <c r="H92" s="19"/>
      <c r="I92" s="30"/>
      <c r="L92"/>
      <c r="M92"/>
    </row>
    <row r="93" spans="1:14" ht="15.75" customHeight="1" thickBot="1" x14ac:dyDescent="0.3">
      <c r="A93" s="1"/>
      <c r="B93" s="263" t="s">
        <v>234</v>
      </c>
      <c r="C93" s="338">
        <f>C90+C91+C92</f>
        <v>0</v>
      </c>
      <c r="D93" s="339">
        <f t="shared" ref="D93:E93" si="2">D90+D91+D92</f>
        <v>0</v>
      </c>
      <c r="E93" s="340">
        <f t="shared" si="2"/>
        <v>0</v>
      </c>
      <c r="F93" s="341"/>
      <c r="G93" s="337" t="str">
        <f>IF(E79 = "", "", IF(AND(E86 = "", E87=""), "", IF(D57 = "Pay Stubs", SUM(G90:G92), "")))</f>
        <v/>
      </c>
      <c r="H93" s="283" t="str">
        <f>IF(E79= "", "", IF(AND(E86="", E87 = ""), "", IF(D57 = "Pay Stubs", IF(YEAR(D59) = YEAR(F59), (F93/H59) *260, IF(J57 = 0, 0, (F93/J57)*VLOOKUP(H55,PayPeriods,3,FALSE))), "")))</f>
        <v/>
      </c>
      <c r="I93" s="30"/>
      <c r="J93" s="322"/>
      <c r="L93"/>
      <c r="M93"/>
    </row>
    <row r="94" spans="1:14" ht="7.5" customHeight="1" x14ac:dyDescent="0.25">
      <c r="A94" s="1"/>
      <c r="B94" s="4"/>
      <c r="C94" s="321"/>
      <c r="D94" s="321"/>
      <c r="E94" s="321"/>
      <c r="F94" s="321"/>
      <c r="G94" s="321"/>
      <c r="H94" s="321"/>
      <c r="I94" s="30"/>
      <c r="L94"/>
      <c r="M94"/>
    </row>
    <row r="95" spans="1:14" ht="14.25" customHeight="1" x14ac:dyDescent="0.25">
      <c r="A95" s="1"/>
      <c r="B95" s="31" t="str">
        <f>IF(D57 = "VOE", "", IF(SUM(F90:F92) = 0, "",IF(SUM(F90:F92) = F93, "", "Year to Date Base pay, Overtime and Other income do not add to the Gross Wages, please correct or explain.")))</f>
        <v/>
      </c>
      <c r="C95" s="1"/>
      <c r="D95" s="1"/>
      <c r="E95" s="293"/>
      <c r="F95" s="268"/>
      <c r="G95" s="268"/>
      <c r="H95" s="268"/>
      <c r="I95" s="268"/>
      <c r="J95" s="294"/>
      <c r="K95" s="294"/>
      <c r="L95" s="294"/>
      <c r="M95" s="294"/>
      <c r="N95" s="294"/>
    </row>
    <row r="96" spans="1:14" ht="14.25" customHeight="1" x14ac:dyDescent="0.25">
      <c r="A96" s="1"/>
      <c r="B96" s="31" t="str">
        <f>IF(D57 = "VOE", "", IF(F93 &lt; E93, "Year to Date Gross Wages must be greater than or equal to the last pay stub", ""))</f>
        <v/>
      </c>
      <c r="C96" s="1"/>
      <c r="D96" s="1"/>
      <c r="E96" s="268"/>
      <c r="F96" s="268"/>
      <c r="G96" s="268"/>
      <c r="H96" s="268"/>
      <c r="I96" s="268"/>
      <c r="J96" s="294"/>
      <c r="K96" s="294"/>
      <c r="L96" s="294"/>
      <c r="M96" s="294"/>
      <c r="N96" s="294"/>
    </row>
    <row r="97" spans="1:14" ht="16.5" customHeight="1" x14ac:dyDescent="0.25">
      <c r="A97" s="1"/>
      <c r="B97" s="1"/>
      <c r="C97" s="31"/>
      <c r="D97" s="1"/>
      <c r="E97" s="268"/>
      <c r="F97" s="268"/>
      <c r="G97" s="268"/>
      <c r="H97" s="268"/>
      <c r="I97" s="268"/>
      <c r="J97" s="294"/>
      <c r="K97" s="294"/>
      <c r="L97" s="294"/>
      <c r="M97" s="294"/>
      <c r="N97" s="294"/>
    </row>
    <row r="98" spans="1:14" ht="15.75" customHeight="1" x14ac:dyDescent="0.25">
      <c r="A98" s="1"/>
      <c r="B98" s="32" t="str">
        <f xml:space="preserve"> IF(AND(B99 = "", B100 = ""), "", "If Regular Base Hours and/or Base Pay Rate are not provided on the check stubs, enter the numbers calculated below.")</f>
        <v/>
      </c>
      <c r="C98" s="31"/>
      <c r="D98" s="1"/>
      <c r="E98" s="268"/>
      <c r="F98" s="268"/>
      <c r="G98" s="268"/>
      <c r="H98" s="268"/>
      <c r="I98" s="268"/>
      <c r="J98" s="294"/>
      <c r="K98" s="294"/>
      <c r="L98" s="294"/>
      <c r="M98" s="294"/>
      <c r="N98" s="294"/>
    </row>
    <row r="99" spans="1:14" x14ac:dyDescent="0.25">
      <c r="A99" s="1"/>
      <c r="B99" s="33" t="str">
        <f>IF(D57 = "Pay Stubs", IF(G89 = "Hourly Pay Rate", IF(AND(C99="", D99 = "", E99 = ""), "","Hours Calculator"), ""), "")</f>
        <v/>
      </c>
      <c r="C99" s="34" t="str">
        <f>IF(D57 = "Pay Stubs", IF(G89 = "Hourly Pay Rate", IF(C89 = "", "",C90/C89), ""), "")</f>
        <v/>
      </c>
      <c r="D99" s="34" t="str">
        <f>IF(D57 = "Pay Stubs", IF(G89 = "Hourly Pay Rate", IF(D89 = "", "", D90/D89), ""), "")</f>
        <v/>
      </c>
      <c r="E99" s="34" t="str">
        <f>IF(D57 = "Pay Stubs", IF(G89 = "Hourly Pay Rate", IF(E89 = "", "", E90/E89), ""), "")</f>
        <v/>
      </c>
      <c r="F99" s="268"/>
      <c r="G99" s="35"/>
      <c r="H99" s="1"/>
      <c r="I99" s="268"/>
      <c r="J99" s="294"/>
      <c r="K99" s="294"/>
      <c r="L99" s="310"/>
      <c r="M99" s="310"/>
    </row>
    <row r="100" spans="1:14" x14ac:dyDescent="0.25">
      <c r="A100" s="1"/>
      <c r="B100" s="33" t="str">
        <f>IF(D57 = "Pay Stubs", IF(G89 = "Hourly Pay Rate", IF(AND(C100="", D100 = "", E100 = ""), "","Rate Calculator"), ""), "")</f>
        <v/>
      </c>
      <c r="C100" s="59" t="str">
        <f>IF(D57 = "Pay Stubs", IF(G89="Hourly Pay Rate", IF(OR(C88 = "",C88 = 0), "", C90/C88),""), "")</f>
        <v/>
      </c>
      <c r="D100" s="59" t="str">
        <f>IF(D57="Pay Stubs",IF(G89="Hourly Pay Rate",IF(OR(D88="", D88 = 0),"",D90/D88), ""),"")</f>
        <v/>
      </c>
      <c r="E100" s="59" t="str">
        <f>IF(D57 = "Pay Stubs", IF(G89="Hourly Pay Rate", IF(OR(E88 = "",E88 = 0), "", E90/E88), ""), "")</f>
        <v/>
      </c>
      <c r="F100" s="1"/>
      <c r="G100" s="35"/>
      <c r="H100" s="1"/>
      <c r="I100" s="268"/>
      <c r="J100" s="294"/>
      <c r="K100" s="294"/>
      <c r="L100" s="310"/>
      <c r="M100" s="310"/>
    </row>
    <row r="101" spans="1:14" x14ac:dyDescent="0.25">
      <c r="A101" s="1"/>
      <c r="B101" s="268"/>
      <c r="C101" s="268"/>
      <c r="D101" s="268"/>
      <c r="E101" s="268"/>
      <c r="F101" s="268"/>
      <c r="G101" s="1"/>
      <c r="H101" s="6"/>
      <c r="I101" s="268"/>
      <c r="J101" s="294"/>
      <c r="K101" s="294"/>
      <c r="L101" s="310"/>
      <c r="M101" s="310"/>
    </row>
    <row r="102" spans="1:14" ht="15" customHeight="1" x14ac:dyDescent="0.25">
      <c r="A102" s="1"/>
      <c r="B102" s="1"/>
      <c r="C102" s="1"/>
      <c r="D102" s="1"/>
      <c r="E102" s="1"/>
      <c r="F102" s="1"/>
      <c r="G102" s="1"/>
      <c r="H102" s="1"/>
      <c r="I102" s="1"/>
      <c r="J102" s="294"/>
      <c r="K102" s="294"/>
      <c r="L102" s="310"/>
      <c r="M102" s="310"/>
    </row>
    <row r="103" spans="1:14" ht="14.25" customHeight="1" thickBot="1" x14ac:dyDescent="0.3">
      <c r="A103" s="1"/>
      <c r="B103" s="212" t="s">
        <v>197</v>
      </c>
      <c r="C103" s="213"/>
      <c r="D103" s="212" t="str">
        <f>E5</f>
        <v>Name not entered on Household Summary</v>
      </c>
      <c r="E103" s="213"/>
      <c r="F103" s="213"/>
      <c r="G103" s="213"/>
      <c r="H103" s="214" t="s">
        <v>235</v>
      </c>
      <c r="I103" s="268"/>
      <c r="J103" s="294"/>
      <c r="K103" s="294"/>
      <c r="L103" s="310"/>
      <c r="M103" s="310"/>
    </row>
    <row r="104" spans="1:14" ht="12" customHeight="1" thickTop="1" thickBot="1" x14ac:dyDescent="0.3">
      <c r="A104" s="1"/>
      <c r="B104" s="1"/>
      <c r="C104" s="268"/>
      <c r="D104" s="1"/>
      <c r="E104" s="1"/>
      <c r="F104" s="1"/>
      <c r="G104" s="1"/>
      <c r="H104" s="1"/>
      <c r="I104" s="1"/>
      <c r="J104" s="294"/>
      <c r="K104" s="294"/>
      <c r="L104" s="310"/>
      <c r="M104" s="310"/>
    </row>
    <row r="105" spans="1:14" ht="16.5" thickBot="1" x14ac:dyDescent="0.3">
      <c r="A105" s="1"/>
      <c r="B105" s="5" t="s">
        <v>236</v>
      </c>
      <c r="C105" s="268" t="s">
        <v>200</v>
      </c>
      <c r="D105" s="421"/>
      <c r="E105" s="422"/>
      <c r="F105" s="422"/>
      <c r="G105" s="423"/>
      <c r="H105" s="191" t="str">
        <f>IF(D107="VOE", E117, IF(D107 = "Pay Stubs", E129, ""))</f>
        <v/>
      </c>
      <c r="I105" s="180"/>
      <c r="J105" s="181"/>
      <c r="K105" s="294"/>
      <c r="L105" s="310"/>
      <c r="M105" s="310"/>
    </row>
    <row r="106" spans="1:14" ht="7.5" customHeight="1" thickBot="1" x14ac:dyDescent="0.3">
      <c r="A106" s="1"/>
      <c r="B106" s="5"/>
      <c r="C106" s="268"/>
      <c r="D106" s="295"/>
      <c r="E106" s="80"/>
      <c r="F106" s="80"/>
      <c r="G106" s="72" t="s">
        <v>201</v>
      </c>
      <c r="H106" s="184" t="s">
        <v>202</v>
      </c>
      <c r="I106" s="182"/>
      <c r="J106" s="183"/>
      <c r="K106" s="294"/>
      <c r="L106" s="310"/>
      <c r="M106" s="310"/>
    </row>
    <row r="107" spans="1:14" ht="16.5" thickBot="1" x14ac:dyDescent="0.3">
      <c r="A107" s="1"/>
      <c r="B107" s="5"/>
      <c r="C107" s="88" t="s">
        <v>203</v>
      </c>
      <c r="D107" s="296"/>
      <c r="E107" s="150">
        <f>IF(OR(D107="",D109=""),0,1)</f>
        <v>0</v>
      </c>
      <c r="F107" s="77"/>
      <c r="G107" s="185" t="str">
        <f>IFERROR(IF(OR(H105 = "Monthly", H105="Semi-Monthly"), IF(D107="VOE", H118, IF(D107 = "Pay Stubs", F131, "")), ROUNDUP(H107,0)),"")</f>
        <v/>
      </c>
      <c r="H107" s="186" t="str">
        <f>IFERROR(G109/(VLOOKUP(H105, PayPeriods, 2, FALSE)),"")</f>
        <v/>
      </c>
      <c r="I107" s="187"/>
      <c r="J107" s="188" t="str">
        <f>IFERROR(IF(AND(H105="Bi-Weekly",G107&gt;26),26,IF(AND(H105="Bi-Weekly",G107&lt;=26),G107,IF(AND(H105="Semi-Monthly",G107&gt;24),24,IF(AND(H105="Weekly",G107&gt;52),52,IF(AND(H105="Weekly",G107&lt;=52),G107,G107))))),"")</f>
        <v/>
      </c>
      <c r="K107" s="294"/>
      <c r="L107" s="310"/>
      <c r="M107" s="310"/>
    </row>
    <row r="108" spans="1:14" ht="7.5" customHeight="1" thickBot="1" x14ac:dyDescent="0.3">
      <c r="A108" s="1"/>
      <c r="B108" s="5"/>
      <c r="C108" s="268"/>
      <c r="D108" s="297"/>
      <c r="E108" s="77"/>
      <c r="F108" s="72" t="s">
        <v>204</v>
      </c>
      <c r="G108" s="189" t="s">
        <v>205</v>
      </c>
      <c r="H108" s="190" t="s">
        <v>206</v>
      </c>
      <c r="I108" s="187"/>
      <c r="J108" s="188"/>
      <c r="K108" s="294"/>
      <c r="L108" s="310"/>
      <c r="M108" s="310"/>
    </row>
    <row r="109" spans="1:14" ht="16.5" thickBot="1" x14ac:dyDescent="0.3">
      <c r="A109" s="1"/>
      <c r="B109" s="1"/>
      <c r="C109" s="89" t="s">
        <v>207</v>
      </c>
      <c r="D109" s="298"/>
      <c r="E109" s="256" t="e">
        <f>CONCATENATE("1/1/",YEAR(F109))</f>
        <v>#VALUE!</v>
      </c>
      <c r="F109" s="76" t="str">
        <f>IF(D107 = "VOE", E118, IF(D107 = "Pay Stubs", IF(OR(C137 = "", D137="",E137 = ""), IF(OR(C136 = "",D136="", E136=""), "", E136), E137),""))</f>
        <v/>
      </c>
      <c r="G109" s="191" t="str">
        <f>IFERROR(IF(YEAR(D109) = YEAR(F109), F109-D109+1,F109-E109+1),"")</f>
        <v/>
      </c>
      <c r="H109" s="191" t="str">
        <f>IFERROR(ROUNDUP(G109*(5/7), 0),"")</f>
        <v/>
      </c>
      <c r="I109" s="192"/>
      <c r="J109" s="188"/>
      <c r="K109" s="294"/>
      <c r="L109" s="342"/>
      <c r="M109" s="310"/>
    </row>
    <row r="110" spans="1:14" ht="13.5" customHeight="1" thickBot="1" x14ac:dyDescent="0.3">
      <c r="A110" s="1"/>
      <c r="B110" s="15"/>
      <c r="C110" s="299"/>
      <c r="D110" s="300"/>
      <c r="E110" s="78"/>
      <c r="F110" s="78"/>
      <c r="G110" s="73" t="s">
        <v>208</v>
      </c>
      <c r="H110" s="79" t="str">
        <f>IF(D107 = "VOE", IF(E115&gt;VLOOKUP(H105, PayPeriods, 6, FALSE), VLOOKUP(H105, PayPeriods, 6, FALSE), E115),IF(D107="Pay Stubs", IF((C138+D138+E138)/3 &gt; VLOOKUP(H105, PayPeriods, 6, FALSE), VLOOKUP(H105, PayPeriods, 6, FALSE), (C138+D138+E138)/3), ""))</f>
        <v/>
      </c>
      <c r="I110" s="268"/>
      <c r="K110" s="294"/>
      <c r="L110" s="310"/>
      <c r="M110" s="310"/>
    </row>
    <row r="111" spans="1:14" ht="13.5" customHeight="1" thickTop="1" x14ac:dyDescent="0.25">
      <c r="A111" s="1"/>
      <c r="B111" s="1"/>
      <c r="C111" s="301"/>
      <c r="D111" s="302"/>
      <c r="E111" s="303"/>
      <c r="F111" s="303"/>
      <c r="G111" s="301"/>
      <c r="H111" s="16"/>
      <c r="I111" s="268"/>
      <c r="K111" s="294"/>
      <c r="L111" s="310"/>
      <c r="M111" s="310"/>
    </row>
    <row r="112" spans="1:14" ht="15.75" customHeight="1" thickBot="1" x14ac:dyDescent="0.3">
      <c r="A112" s="1"/>
      <c r="B112" s="215" t="s">
        <v>209</v>
      </c>
      <c r="C112" s="424" t="s">
        <v>210</v>
      </c>
      <c r="D112" s="424"/>
      <c r="E112" s="424"/>
      <c r="F112" s="424"/>
      <c r="G112" s="424"/>
      <c r="H112" s="424"/>
      <c r="I112" s="268"/>
      <c r="K112" s="294"/>
      <c r="L112" s="310"/>
      <c r="M112" s="310"/>
    </row>
    <row r="113" spans="1:13" ht="7.5" customHeight="1" thickTop="1" x14ac:dyDescent="0.25">
      <c r="A113" s="1"/>
      <c r="B113" s="17"/>
      <c r="C113" s="304"/>
      <c r="D113" s="302"/>
      <c r="E113" s="305"/>
      <c r="F113" s="305"/>
      <c r="G113" s="301"/>
      <c r="H113" s="301"/>
      <c r="I113" s="268"/>
      <c r="K113" s="294"/>
      <c r="L113" s="310"/>
      <c r="M113" s="310"/>
    </row>
    <row r="114" spans="1:13" ht="24.75" thickBot="1" x14ac:dyDescent="0.3">
      <c r="A114" s="1"/>
      <c r="B114" s="17"/>
      <c r="C114" s="18"/>
      <c r="D114" s="18"/>
      <c r="E114" s="140" t="s">
        <v>211</v>
      </c>
      <c r="F114" s="39" t="s">
        <v>176</v>
      </c>
      <c r="G114" s="40" t="s">
        <v>212</v>
      </c>
      <c r="H114" s="39" t="s">
        <v>213</v>
      </c>
      <c r="I114" s="306"/>
      <c r="K114" s="294"/>
      <c r="L114" s="310"/>
      <c r="M114" s="310"/>
    </row>
    <row r="115" spans="1:13" ht="16.5" thickBot="1" x14ac:dyDescent="0.3">
      <c r="A115" s="1"/>
      <c r="B115" s="1"/>
      <c r="C115" s="425" t="s">
        <v>180</v>
      </c>
      <c r="D115" s="426"/>
      <c r="E115" s="151"/>
      <c r="F115" s="307"/>
      <c r="G115" s="308"/>
      <c r="H115" s="142"/>
      <c r="I115" s="309"/>
      <c r="K115" s="294"/>
      <c r="L115" s="310"/>
      <c r="M115" s="310"/>
    </row>
    <row r="116" spans="1:13" ht="16.5" thickBot="1" x14ac:dyDescent="0.3">
      <c r="A116" s="1"/>
      <c r="B116" s="398" t="str">
        <f>IF(D107 = "VOE", IF(G116 = "Hourly Pay Rate", IF(E115&gt;VLOOKUP(H105,PayPeriods,6,FALSE),CONCATENATE("    Average hours &gt; ", ROUND(VLOOKUP(H105, PayPeriods, 6, FALSE),2), " (Standard Work Hours in Year / Pay Periods in Year);  ", ROUND(VLOOKUP(H105, PayPeriods, 6, FALSE),2), " hours used."), ""), ""), "")</f>
        <v/>
      </c>
      <c r="C116" s="428" t="s">
        <v>214</v>
      </c>
      <c r="D116" s="429"/>
      <c r="E116" s="193"/>
      <c r="F116" s="138" t="s">
        <v>215</v>
      </c>
      <c r="G116" s="430"/>
      <c r="H116" s="431"/>
      <c r="I116" s="268"/>
      <c r="K116" s="294"/>
      <c r="L116" s="310"/>
      <c r="M116" s="310"/>
    </row>
    <row r="117" spans="1:13" x14ac:dyDescent="0.25">
      <c r="A117" s="1"/>
      <c r="B117" s="398"/>
      <c r="C117" s="425" t="s">
        <v>216</v>
      </c>
      <c r="D117" s="426"/>
      <c r="E117" s="141"/>
      <c r="F117" s="432" t="str">
        <f>IF(AND(E117 &lt;&gt; "Monthly", E117 &lt;&gt; "Semi-Monthly", H118&gt;0), "Payroll Frequency changed, delete value in H118", "")</f>
        <v/>
      </c>
      <c r="G117" s="433"/>
      <c r="H117" s="434"/>
      <c r="I117" s="309"/>
      <c r="K117" s="294"/>
      <c r="L117" s="310"/>
      <c r="M117" s="310"/>
    </row>
    <row r="118" spans="1:13" x14ac:dyDescent="0.25">
      <c r="A118" s="1"/>
      <c r="B118" s="398"/>
      <c r="C118" s="405" t="s">
        <v>204</v>
      </c>
      <c r="D118" s="406"/>
      <c r="E118" s="152"/>
      <c r="F118" s="407" t="str">
        <f>IF(D107 = "VOE", IF(H105 &lt;&gt; "", IF(H105 = "Annual", "1 pay period", IF(OR(E117="Semi-Monthly", E117 = "Monthly"), "Enter # of Pay Periods to Date", IF(E118 = "", "",CONCATENATE(J107," pay periods to date")))), ""), "")</f>
        <v/>
      </c>
      <c r="G118" s="407"/>
      <c r="H118" s="44"/>
      <c r="I118" s="74">
        <f>IF(F118 = "Enter # of Pay Periods to Date", 50, 0)</f>
        <v>0</v>
      </c>
      <c r="K118" s="294"/>
      <c r="L118" s="310"/>
      <c r="M118" s="310"/>
    </row>
    <row r="119" spans="1:13" x14ac:dyDescent="0.25">
      <c r="A119" s="1"/>
      <c r="B119" s="398"/>
      <c r="C119" s="408" t="s">
        <v>217</v>
      </c>
      <c r="D119" s="409"/>
      <c r="E119" s="194"/>
      <c r="F119" s="314" t="str">
        <f>IF(G119 = "", "", IF(G119 = 0, 0, G119/VLOOKUP(H105, PayPeriods, 3, FALSE)))</f>
        <v/>
      </c>
      <c r="G119" s="270" t="str">
        <f>IF(OR(G116="", E117 = "", E118=""), "", IF(D107="VOE",IF(G116="Hourly Pay Rate",H110*E116*VLOOKUP(H105, PayPeriods, 4, FALSE) *(VLOOKUP(H105,PayPeriods,3,FALSE)),E116*VLOOKUP(G116,PayRates,2,FALSE)),""))</f>
        <v/>
      </c>
      <c r="H119" s="42"/>
      <c r="I119" s="280"/>
      <c r="K119" s="294"/>
      <c r="L119" s="310"/>
      <c r="M119" s="310"/>
    </row>
    <row r="120" spans="1:13" ht="15.75" customHeight="1" x14ac:dyDescent="0.25">
      <c r="A120" s="1"/>
      <c r="B120" s="265"/>
      <c r="C120" s="408" t="s">
        <v>183</v>
      </c>
      <c r="D120" s="409"/>
      <c r="E120" s="195"/>
      <c r="F120" s="293" t="str">
        <f>IF(OR(G116="", E117 = "", E118=""), "", IF(D107="VOE",IF(YEAR(D109) = YEAR(E109), (E120/H109)*VLOOKUP(H105, PayPeriods, 5,FALSE), IF(G107 = 0, 0, E120/G107)), ""))</f>
        <v/>
      </c>
      <c r="G120" s="315" t="str">
        <f>IF(OR(G116="", E117 = "", E118=""), "", IF(D107= "VOE", IF(YEAR(D109) = YEAR(E109), (E120/H109)*VLOOKUP(H105, PayPeriods, 5, FALSE) * VLOOKUP(H105, PayPeriods, 3,FALSE), IF(G107 = 0, 0, (E120/G107)*VLOOKUP(H105, PayPeriods, 3, FALSE))), ""))</f>
        <v/>
      </c>
      <c r="H120" s="19"/>
      <c r="I120" s="280"/>
      <c r="K120" s="294"/>
      <c r="L120" s="310"/>
      <c r="M120" s="310"/>
    </row>
    <row r="121" spans="1:13" ht="15.75" customHeight="1" x14ac:dyDescent="0.25">
      <c r="A121" s="1"/>
      <c r="C121" s="416" t="s">
        <v>218</v>
      </c>
      <c r="D121" s="417"/>
      <c r="E121" s="160"/>
      <c r="F121" s="316"/>
      <c r="G121" s="317"/>
      <c r="H121" s="43"/>
      <c r="I121" s="293"/>
      <c r="K121" s="294"/>
      <c r="L121" s="310"/>
      <c r="M121" s="310"/>
    </row>
    <row r="122" spans="1:13" x14ac:dyDescent="0.25">
      <c r="A122" s="1"/>
      <c r="C122" s="418"/>
      <c r="D122" s="419"/>
      <c r="E122" s="193"/>
      <c r="F122" s="318" t="str">
        <f>IF(OR(G116="", E117 = "", E118=""), "", IF(D107="VOE", IF(YEAR(D109) = YEAR(E109), (E122/H109)*VLOOKUP(H105, PayPeriods, 5,FALSE), IF(G107 = 0, 0, E122/G107)),""))</f>
        <v/>
      </c>
      <c r="G122" s="319" t="str">
        <f>IF(OR(G116="", E117 = "", E118=""), "", IF(D107 = "VOE", IF(YEAR(D109) = YEAR(E109), (E122/H109)*VLOOKUP(H105, PayPeriods, 5, FALSE) * VLOOKUP(H105, PayPeriods, 3,FALSE), IF(G107 = 0, 0, E122/G107)*VLOOKUP(H105, PayPeriods, 3, FALSE)), ""))</f>
        <v/>
      </c>
      <c r="H122" s="42"/>
      <c r="I122" s="293"/>
      <c r="K122" s="294"/>
      <c r="L122" s="310"/>
      <c r="M122" s="310"/>
    </row>
    <row r="123" spans="1:13" x14ac:dyDescent="0.25">
      <c r="A123" s="1"/>
      <c r="C123" s="408" t="s">
        <v>219</v>
      </c>
      <c r="D123" s="409"/>
      <c r="E123" s="320">
        <f>E119+E120+E122</f>
        <v>0</v>
      </c>
      <c r="F123" s="139"/>
      <c r="G123" s="270" t="str">
        <f>IF(OR(G116="", E117 = "", E118=""), "", IF(D107 = "VOE", SUM(G119:G122),""))</f>
        <v/>
      </c>
      <c r="H123" s="20" t="str">
        <f>IF(OR(G116="",E117="",E118=""),"",IF(D107="VOE",IF(YEAR(D109) = YEAR(F109), (E123/H109) *260, IF(G107=0,0,(E123/G107)*VLOOKUP(H105,PayPeriods,3,FALSE))),""))</f>
        <v/>
      </c>
      <c r="I123" s="268"/>
      <c r="K123" s="294"/>
      <c r="L123" s="310"/>
      <c r="M123" s="310"/>
    </row>
    <row r="124" spans="1:13" x14ac:dyDescent="0.25">
      <c r="A124" s="1"/>
      <c r="C124" s="408" t="str">
        <f>IF(E118="","Gross Pay Prior Year",CONCATENATE("Gross Pay ",YEAR(E118)-1))</f>
        <v>Gross Pay Prior Year</v>
      </c>
      <c r="D124" s="409"/>
      <c r="E124" s="194"/>
      <c r="F124" s="321"/>
      <c r="G124" s="321"/>
      <c r="H124" s="22"/>
      <c r="I124" s="268"/>
      <c r="J124" s="294"/>
      <c r="K124" s="294"/>
      <c r="L124" s="310"/>
      <c r="M124" s="310"/>
    </row>
    <row r="125" spans="1:13" ht="16.5" thickBot="1" x14ac:dyDescent="0.3">
      <c r="A125" s="1"/>
      <c r="B125" s="21"/>
      <c r="C125" s="408" t="str">
        <f>IF(E118="","Gross Pay Prior Year",CONCATENATE("Gross Pay ",YEAR(E118)-2))</f>
        <v>Gross Pay Prior Year</v>
      </c>
      <c r="D125" s="409"/>
      <c r="E125" s="325"/>
      <c r="F125" s="321"/>
      <c r="G125" s="321"/>
      <c r="H125" s="22"/>
      <c r="I125" s="268"/>
      <c r="J125" s="294"/>
      <c r="K125" s="294"/>
      <c r="L125" s="310"/>
      <c r="M125" s="310"/>
    </row>
    <row r="126" spans="1:13" ht="7.5" customHeight="1" x14ac:dyDescent="0.25">
      <c r="A126" s="1"/>
      <c r="B126" s="1"/>
      <c r="C126" s="309"/>
      <c r="D126" s="309"/>
      <c r="E126" s="321"/>
      <c r="F126" s="321"/>
      <c r="G126" s="321"/>
      <c r="H126" s="22"/>
      <c r="I126" s="268"/>
      <c r="J126" s="294"/>
      <c r="K126" s="294"/>
      <c r="L126" s="310"/>
      <c r="M126" s="310"/>
    </row>
    <row r="127" spans="1:13" ht="24" customHeight="1" x14ac:dyDescent="0.25">
      <c r="A127" s="1"/>
      <c r="B127" s="1"/>
      <c r="C127" s="445" t="str">
        <f>IF(D107="VOE", IF(SUM(E119:E122)=E123, "", "Base Pay + Overtime + Commissions/Tips do not add to the Gross Pay (Current Year).  Please correct the numbers or explain the difference."), "")</f>
        <v/>
      </c>
      <c r="D127" s="445"/>
      <c r="E127" s="445"/>
      <c r="F127" s="445"/>
      <c r="G127" s="445"/>
      <c r="H127" s="445"/>
      <c r="I127" s="268"/>
      <c r="J127" s="294"/>
      <c r="K127" s="294"/>
      <c r="L127" s="310"/>
      <c r="M127" s="310"/>
    </row>
    <row r="128" spans="1:13" ht="16.5" thickBot="1" x14ac:dyDescent="0.3">
      <c r="A128" s="1"/>
      <c r="C128" s="446"/>
      <c r="D128" s="446"/>
      <c r="G128" s="75" t="s">
        <v>220</v>
      </c>
      <c r="H128" s="76">
        <f>IF(OR(C137 = "", D137="", E137=""), IF(OR(C136 = "", D136 = "", E136 = ""), (E135-C135)/2, (E136-C136)/2), (E137-C137)/2)</f>
        <v>0</v>
      </c>
      <c r="I128" s="268"/>
      <c r="J128" s="294"/>
      <c r="K128" s="294"/>
      <c r="L128" s="310"/>
      <c r="M128" s="310"/>
    </row>
    <row r="129" spans="1:13" ht="15.75" customHeight="1" thickBot="1" x14ac:dyDescent="0.3">
      <c r="A129" s="1"/>
      <c r="B129" s="216" t="s">
        <v>221</v>
      </c>
      <c r="C129" s="447" t="s">
        <v>222</v>
      </c>
      <c r="D129" s="448"/>
      <c r="E129" s="143"/>
      <c r="F129" s="449" t="s">
        <v>223</v>
      </c>
      <c r="G129" s="450"/>
      <c r="H129" s="25" t="str">
        <f>IF(OR(H128="", H128 = 0, H128&gt;31), "", IF(H128 &gt;20, "Monthly", IF(H128&gt;14, "Semi-Monthly", IF(H128&gt;9, "Bi-Weekly", "Weekly"))))</f>
        <v/>
      </c>
      <c r="I129" s="268"/>
      <c r="J129" s="294"/>
      <c r="K129" s="294"/>
      <c r="L129" s="310"/>
      <c r="M129" s="310"/>
    </row>
    <row r="130" spans="1:13" ht="7.5" customHeight="1" thickTop="1" x14ac:dyDescent="0.25">
      <c r="A130" s="1"/>
      <c r="B130" s="23"/>
      <c r="C130" s="24"/>
      <c r="D130" s="24"/>
      <c r="E130" s="24"/>
      <c r="F130" s="266"/>
      <c r="G130" s="267"/>
      <c r="H130" s="25"/>
      <c r="I130" s="268"/>
      <c r="J130" s="294"/>
      <c r="K130" s="294"/>
      <c r="L130" s="310"/>
      <c r="M130" s="310"/>
    </row>
    <row r="131" spans="1:13" x14ac:dyDescent="0.25">
      <c r="A131" s="1"/>
      <c r="B131" s="1"/>
      <c r="C131" s="427" t="str">
        <f>IF(D107="Pay Stubs",IF(H105&lt;&gt;"",IF(OR(H105="Semi-Monthly",H105="Monthly"),"Enter number of Pay Periods to Date", IF(F131&gt;0,"Payroll Frequency changed, delete value in F131", "")),""), "")</f>
        <v/>
      </c>
      <c r="D131" s="427"/>
      <c r="E131" s="427"/>
      <c r="F131" s="45"/>
      <c r="G131" s="154">
        <f>IF(C131 = "Enter number of Pay Periods to Date", 50, 0)</f>
        <v>0</v>
      </c>
      <c r="H131" s="25"/>
      <c r="I131" s="268"/>
      <c r="J131" s="294"/>
      <c r="K131" s="294"/>
      <c r="L131" s="310"/>
      <c r="M131" s="310"/>
    </row>
    <row r="132" spans="1:13" ht="15.75" customHeight="1" x14ac:dyDescent="0.25">
      <c r="A132" s="1"/>
      <c r="B132" s="5"/>
      <c r="C132" s="435" t="str">
        <f xml:space="preserve"> IF(AND(OR(G143="", G143 = 0), OR(H143="", H143=0)), "", IF(H128&gt;31, "Pay stubs do not appear to be consecutive based on dates entered.", IF(OR( E136 &lt; C136, E136 &lt;D136, E137 &lt; C137, E137 &lt;D137), "Pay Stubs may be out of order.  Please check dates.",IF(H129 = "", "", IF(E129 = H129, "", "If Payroll Frequency selected does not equal Recommended please provide an explanation.")))))</f>
        <v/>
      </c>
      <c r="D132" s="435"/>
      <c r="E132" s="435"/>
      <c r="F132" s="435"/>
      <c r="G132" s="435"/>
      <c r="H132" s="435"/>
      <c r="I132" s="268"/>
      <c r="J132" s="294"/>
      <c r="K132" s="294"/>
      <c r="L132" s="310"/>
      <c r="M132" s="310"/>
    </row>
    <row r="133" spans="1:13" ht="7.5" customHeight="1" x14ac:dyDescent="0.25">
      <c r="A133" s="1"/>
      <c r="B133" s="1"/>
      <c r="C133" s="327"/>
      <c r="D133" s="268"/>
      <c r="E133" s="268"/>
      <c r="F133" s="268"/>
      <c r="G133" s="268"/>
      <c r="H133" s="268"/>
      <c r="I133" s="268"/>
      <c r="J133" s="294"/>
      <c r="K133" s="294"/>
      <c r="L133" s="310"/>
      <c r="M133" s="310"/>
    </row>
    <row r="134" spans="1:13" ht="24.75" thickBot="1" x14ac:dyDescent="0.3">
      <c r="A134" s="1"/>
      <c r="B134" s="26"/>
      <c r="C134" s="29" t="s">
        <v>224</v>
      </c>
      <c r="D134" s="29" t="s">
        <v>225</v>
      </c>
      <c r="E134" s="29" t="s">
        <v>226</v>
      </c>
      <c r="F134" s="28" t="s">
        <v>227</v>
      </c>
      <c r="G134" s="29" t="s">
        <v>228</v>
      </c>
      <c r="H134" s="29" t="s">
        <v>213</v>
      </c>
      <c r="I134" s="1"/>
      <c r="K134" s="294"/>
      <c r="L134" s="310"/>
      <c r="M134" s="310"/>
    </row>
    <row r="135" spans="1:13" x14ac:dyDescent="0.25">
      <c r="A135" s="1"/>
      <c r="B135" s="263" t="s">
        <v>229</v>
      </c>
      <c r="C135" s="166"/>
      <c r="D135" s="153"/>
      <c r="E135" s="167"/>
      <c r="F135" s="436" t="str">
        <f>IF(D107 = "Pay Stubs", IF(AND(H105 &lt;&gt; "", F109 &lt;&gt; ""), IF(H105 = "Annual", "1 pay check to date", IF(OR(H105="Semi-Monthly", H105 = "Monthly"), "", IF(E129 = "", "",CONCATENATE(G107," pay checks to date")))), ""), "")</f>
        <v/>
      </c>
      <c r="G135" s="439" t="str">
        <f>IF(D107 = "Pay Stubs", IF(G139 = "Hourly Pay Rate", IF((C138+D138+E138)/3&gt;VLOOKUP(H105,PayPeriods,6,FALSE),CONCATENATE("Average hours &gt; ", ROUND(VLOOKUP(H105, PayPeriods, 6, FALSE),2), " (Standard Work Hours in Year / Pay Periods in Year); ", ROUND(VLOOKUP(H105, PayPeriods, 6, FALSE),2), " hours used to calculate base pay."), ""), ""), "")</f>
        <v/>
      </c>
      <c r="H135" s="440"/>
      <c r="I135" s="30"/>
      <c r="K135" s="294"/>
      <c r="L135" s="310"/>
      <c r="M135" s="310"/>
    </row>
    <row r="136" spans="1:13" x14ac:dyDescent="0.25">
      <c r="A136" s="1"/>
      <c r="B136" s="263" t="s">
        <v>230</v>
      </c>
      <c r="C136" s="168"/>
      <c r="D136" s="169"/>
      <c r="E136" s="170"/>
      <c r="F136" s="437"/>
      <c r="G136" s="441"/>
      <c r="H136" s="442"/>
      <c r="I136" s="38"/>
      <c r="K136" s="294"/>
      <c r="L136" s="310"/>
      <c r="M136" s="310"/>
    </row>
    <row r="137" spans="1:13" x14ac:dyDescent="0.25">
      <c r="A137" s="1"/>
      <c r="B137" s="263" t="s">
        <v>231</v>
      </c>
      <c r="C137" s="168"/>
      <c r="D137" s="169"/>
      <c r="E137" s="171"/>
      <c r="F137" s="437"/>
      <c r="G137" s="441"/>
      <c r="H137" s="442"/>
      <c r="I137" s="30"/>
      <c r="K137" s="294"/>
      <c r="L137" s="310"/>
      <c r="M137" s="310"/>
    </row>
    <row r="138" spans="1:13" ht="16.5" thickBot="1" x14ac:dyDescent="0.3">
      <c r="A138" s="1"/>
      <c r="B138" s="328" t="s">
        <v>232</v>
      </c>
      <c r="C138" s="329"/>
      <c r="D138" s="330"/>
      <c r="E138" s="331"/>
      <c r="F138" s="438"/>
      <c r="G138" s="441"/>
      <c r="H138" s="442"/>
      <c r="I138" s="30"/>
      <c r="K138" s="294"/>
      <c r="L138" s="310"/>
      <c r="M138" s="310"/>
    </row>
    <row r="139" spans="1:13" ht="16.5" thickBot="1" x14ac:dyDescent="0.3">
      <c r="A139" s="1"/>
      <c r="B139" s="145" t="s">
        <v>214</v>
      </c>
      <c r="C139" s="274"/>
      <c r="D139" s="332"/>
      <c r="E139" s="333"/>
      <c r="F139" s="146" t="s">
        <v>233</v>
      </c>
      <c r="G139" s="443"/>
      <c r="H139" s="444"/>
      <c r="I139" s="30"/>
      <c r="K139" s="294"/>
      <c r="L139" s="310"/>
      <c r="M139" s="310"/>
    </row>
    <row r="140" spans="1:13" x14ac:dyDescent="0.25">
      <c r="A140" s="1"/>
      <c r="B140" s="334" t="s">
        <v>217</v>
      </c>
      <c r="C140" s="274"/>
      <c r="D140" s="332"/>
      <c r="E140" s="333"/>
      <c r="F140" s="335"/>
      <c r="G140" s="336" t="str">
        <f>IF(OR(E129 = "", G139 = ""), "", IF(AND(E136="", E137 = ""), "", IF(D107 = "Pay Stubs", IF(G139 = "Hourly Pay Rate", H110*E139*(VLOOKUP(H105,PayPeriods,3,FALSE)),E139*VLOOKUP(G139, PayRates, 2, FALSE)), "")))</f>
        <v/>
      </c>
      <c r="H140" s="42"/>
      <c r="I140" s="30"/>
      <c r="K140" s="294"/>
      <c r="L140" s="310"/>
      <c r="M140" s="310"/>
    </row>
    <row r="141" spans="1:13" x14ac:dyDescent="0.25">
      <c r="A141" s="1"/>
      <c r="B141" s="145" t="s">
        <v>183</v>
      </c>
      <c r="C141" s="274"/>
      <c r="D141" s="332"/>
      <c r="E141" s="333"/>
      <c r="F141" s="194"/>
      <c r="G141" s="337" t="str">
        <f>IF(E129="","",IF(AND(E136="",E137=""),"",IF(D107&lt;&gt;"Pay Stubs","", IF(YEAR(D109)=YEAR(E109), IF(OR(F141="", F141 = 0), (SUM(C141:E141)/3)*VLOOKUP(H105, PayPeriods, 3, FALSE), (F141/H109)*260), IF(J107=0,0,IF(OR(F141="", F141 = 0), SUM(C141:E141)/3*VLOOKUP(H105, PayPeriods, 3, FALSE), (F141/J107)*VLOOKUP(H105,PayPeriods,3,FALSE)))))))</f>
        <v/>
      </c>
      <c r="H141" s="19"/>
      <c r="I141" s="30"/>
      <c r="K141" s="294"/>
      <c r="L141" s="310"/>
      <c r="M141" s="310"/>
    </row>
    <row r="142" spans="1:13" x14ac:dyDescent="0.25">
      <c r="A142" s="1"/>
      <c r="B142" s="145" t="s">
        <v>153</v>
      </c>
      <c r="C142" s="274"/>
      <c r="D142" s="332"/>
      <c r="E142" s="333"/>
      <c r="F142" s="194"/>
      <c r="G142" s="319" t="str">
        <f>IF(E129="","",IF(AND(E136="",E137=""),"",IF(D107&lt;&gt;"Pay Stubs","", IF(YEAR(D109)=YEAR(E109), IF(OR(F142="", F142 = 0), (SUM(C142:E142)/3)*VLOOKUP(H105, PayPeriods, 3, FALSE), (F142/H109)*260), IF(J107=0,0,IF(OR(F142="", F142 = 0), SUM(C142:E142)/3*VLOOKUP(H105, PayPeriods, 3, FALSE), (F142/J107)*VLOOKUP(H105,PayPeriods,3,FALSE)))))))</f>
        <v/>
      </c>
      <c r="H142" s="19"/>
      <c r="I142" s="30"/>
      <c r="K142" s="294"/>
      <c r="L142" s="310"/>
      <c r="M142" s="310"/>
    </row>
    <row r="143" spans="1:13" ht="16.5" thickBot="1" x14ac:dyDescent="0.3">
      <c r="A143" s="1"/>
      <c r="B143" s="263" t="s">
        <v>234</v>
      </c>
      <c r="C143" s="338">
        <f>C140+C141+C142</f>
        <v>0</v>
      </c>
      <c r="D143" s="339">
        <f t="shared" ref="D143:E143" si="3">D140+D141+D142</f>
        <v>0</v>
      </c>
      <c r="E143" s="340">
        <f t="shared" si="3"/>
        <v>0</v>
      </c>
      <c r="F143" s="341"/>
      <c r="G143" s="337" t="str">
        <f>IF(E129 = "", "", IF(AND(E136 = "", E137=""), "", IF(D107 = "Pay Stubs", SUM(G140:G142), "")))</f>
        <v/>
      </c>
      <c r="H143" s="283" t="str">
        <f>IF(E129= "", "", IF(AND(E136="", E137 = ""), "", IF(D107 = "Pay Stubs", IF(YEAR(D109) = YEAR(F109), (F143/H109) *260, IF(J107 = 0, 0, (F143/J107)*VLOOKUP(H105,PayPeriods,3,FALSE))), "")))</f>
        <v/>
      </c>
      <c r="I143" s="30"/>
      <c r="J143" s="322"/>
      <c r="K143" s="294"/>
      <c r="L143" s="310"/>
      <c r="M143" s="310"/>
    </row>
    <row r="144" spans="1:13" ht="7.5" customHeight="1" x14ac:dyDescent="0.25">
      <c r="A144" s="1"/>
      <c r="B144" s="4"/>
      <c r="C144" s="321"/>
      <c r="D144" s="321"/>
      <c r="E144" s="321"/>
      <c r="F144" s="321"/>
      <c r="G144" s="321"/>
      <c r="H144" s="321"/>
      <c r="I144" s="30"/>
      <c r="J144" s="294"/>
      <c r="K144" s="294"/>
      <c r="L144" s="310"/>
      <c r="M144" s="310"/>
    </row>
    <row r="145" spans="1:13" x14ac:dyDescent="0.25">
      <c r="A145" s="1"/>
      <c r="B145" s="31" t="str">
        <f>IF(D107 = "VOE", "", IF(SUM(F140:F142) = 0, "",IF(SUM(F140:F142) = F143, "", "Year to Date Base pay, Overtime and Other income do not add to the Gross Wages, please correct or explain.")))</f>
        <v/>
      </c>
      <c r="C145" s="1"/>
      <c r="D145" s="1"/>
      <c r="E145" s="293"/>
      <c r="F145" s="268"/>
      <c r="G145" s="268"/>
      <c r="H145" s="268"/>
      <c r="I145" s="268"/>
      <c r="J145" s="294"/>
      <c r="K145" s="294"/>
      <c r="L145" s="310"/>
      <c r="M145" s="310"/>
    </row>
    <row r="146" spans="1:13" x14ac:dyDescent="0.25">
      <c r="A146" s="1"/>
      <c r="B146" s="31" t="str">
        <f>IF(D107 = "VOE", "", IF(F143 &lt; E143, "Year to Date Gross Wages must be greater than or equal to the last pay stub", ""))</f>
        <v/>
      </c>
      <c r="C146" s="1"/>
      <c r="D146" s="1"/>
      <c r="E146" s="268"/>
      <c r="F146" s="268"/>
      <c r="G146" s="268"/>
      <c r="H146" s="268"/>
      <c r="I146" s="268"/>
      <c r="J146" s="294"/>
      <c r="K146" s="294"/>
      <c r="L146" s="310"/>
      <c r="M146" s="310"/>
    </row>
    <row r="147" spans="1:13" x14ac:dyDescent="0.25">
      <c r="A147" s="1"/>
      <c r="B147" s="1"/>
      <c r="C147" s="31"/>
      <c r="D147" s="1"/>
      <c r="E147" s="268"/>
      <c r="F147" s="268"/>
      <c r="G147" s="268"/>
      <c r="H147" s="268"/>
      <c r="I147" s="268"/>
      <c r="J147" s="294"/>
      <c r="K147" s="294"/>
      <c r="L147" s="310"/>
      <c r="M147" s="310"/>
    </row>
    <row r="148" spans="1:13" x14ac:dyDescent="0.25">
      <c r="A148" s="1"/>
      <c r="B148" s="32" t="str">
        <f xml:space="preserve"> IF(AND(B149 = "", B150 = ""), "", "If Regular Base Hours and/or Base Pay Rate are not provided on the check stubs, enter the numbers calculated below.")</f>
        <v/>
      </c>
      <c r="C148" s="31"/>
      <c r="D148" s="1"/>
      <c r="E148" s="268"/>
      <c r="F148" s="268"/>
      <c r="G148" s="268"/>
      <c r="H148" s="268"/>
      <c r="I148" s="268"/>
      <c r="J148" s="294"/>
      <c r="K148" s="294"/>
      <c r="L148" s="310"/>
      <c r="M148" s="310"/>
    </row>
    <row r="149" spans="1:13" x14ac:dyDescent="0.25">
      <c r="A149" s="1"/>
      <c r="B149" s="33" t="str">
        <f>IF(D107 = "Pay Stubs", IF(G139 = "Hourly Pay Rate", IF(AND(C149="", D149 = "", E149 = ""), "","Hours Calculator"), ""), "")</f>
        <v/>
      </c>
      <c r="C149" s="34" t="str">
        <f>IF(D107 = "Pay Stubs", IF(G139 = "Hourly Pay Rate", IF(C139 = "", "",C140/C139), ""), "")</f>
        <v/>
      </c>
      <c r="D149" s="34" t="str">
        <f>IF(D107 = "Pay Stubs", IF(G139 = "Hourly Pay Rate", IF(D139 = "", "", D140/D139), ""), "")</f>
        <v/>
      </c>
      <c r="E149" s="34" t="str">
        <f>IF(D107 = "Pay Stubs", IF(G139 = "Hourly Pay Rate", IF(E139 = "", "", E140/E139), ""), "")</f>
        <v/>
      </c>
      <c r="F149" s="268"/>
      <c r="G149" s="35"/>
      <c r="H149" s="1"/>
      <c r="I149" s="268"/>
      <c r="J149" s="294"/>
      <c r="K149" s="294"/>
      <c r="L149" s="310"/>
      <c r="M149" s="310"/>
    </row>
    <row r="150" spans="1:13" x14ac:dyDescent="0.25">
      <c r="A150" s="1"/>
      <c r="B150" s="33" t="str">
        <f>IF(D107 = "Pay Stubs", IF(G139 = "Hourly Pay Rate", IF(AND(C150="", D150 = "", E150 = ""), "","Rate Calculator"), ""), "")</f>
        <v/>
      </c>
      <c r="C150" s="36" t="str">
        <f>IF(D107 = "Pay Stubs", IF(G139="Hourly Pay Rate", IF(OR(C138 = "",C138 = 0), "", C140/C138),""), "")</f>
        <v/>
      </c>
      <c r="D150" s="36" t="str">
        <f>IF(D107="Pay Stubs",IF(G139="Hourly Pay Rate",IF(OR(D138="", D138 = 0),"",D140/D138), ""),"")</f>
        <v/>
      </c>
      <c r="E150" s="36" t="str">
        <f>IF(D107 = "Pay Stubs", IF(G139="Hourly Pay Rate", IF(OR(E138 = "",E138 = 0), "", E140/E138), ""), "")</f>
        <v/>
      </c>
      <c r="F150" s="1"/>
      <c r="G150" s="35"/>
      <c r="H150" s="1"/>
      <c r="I150" s="268"/>
      <c r="J150" s="294"/>
      <c r="K150" s="294"/>
      <c r="L150" s="310"/>
      <c r="M150" s="310"/>
    </row>
    <row r="151" spans="1:13" x14ac:dyDescent="0.25">
      <c r="A151" s="1"/>
      <c r="B151" s="268"/>
      <c r="C151" s="268"/>
      <c r="D151" s="268"/>
      <c r="E151" s="268"/>
      <c r="F151" s="268"/>
      <c r="G151" s="1"/>
      <c r="H151" s="6"/>
      <c r="I151" s="268"/>
      <c r="J151" s="294"/>
      <c r="K151" s="294"/>
      <c r="L151" s="310"/>
      <c r="M151" s="310"/>
    </row>
    <row r="152" spans="1:13" ht="15" customHeight="1" x14ac:dyDescent="0.25">
      <c r="A152" s="1"/>
      <c r="B152" s="1"/>
      <c r="C152" s="1"/>
      <c r="D152" s="1"/>
      <c r="E152" s="1"/>
      <c r="F152" s="1"/>
      <c r="G152" s="1"/>
      <c r="H152" s="1"/>
      <c r="I152" s="1"/>
      <c r="J152" s="294"/>
      <c r="K152" s="294"/>
      <c r="L152" s="310"/>
      <c r="M152" s="310"/>
    </row>
    <row r="153" spans="1:13" ht="14.25" customHeight="1" thickBot="1" x14ac:dyDescent="0.3">
      <c r="A153" s="1"/>
      <c r="B153" s="212" t="s">
        <v>197</v>
      </c>
      <c r="C153" s="213"/>
      <c r="D153" s="212" t="str">
        <f>E5</f>
        <v>Name not entered on Household Summary</v>
      </c>
      <c r="E153" s="213"/>
      <c r="F153" s="213"/>
      <c r="G153" s="213"/>
      <c r="H153" s="214" t="s">
        <v>237</v>
      </c>
      <c r="I153" s="268"/>
      <c r="J153" s="294"/>
      <c r="K153" s="294"/>
      <c r="L153" s="310"/>
      <c r="M153" s="310"/>
    </row>
    <row r="154" spans="1:13" ht="12" customHeight="1" thickTop="1" thickBot="1" x14ac:dyDescent="0.3">
      <c r="A154" s="1"/>
      <c r="B154" s="1"/>
      <c r="C154" s="268"/>
      <c r="D154" s="1"/>
      <c r="E154" s="1"/>
      <c r="F154" s="1"/>
      <c r="G154" s="1"/>
      <c r="H154" s="1"/>
      <c r="I154" s="1"/>
      <c r="J154" s="294"/>
      <c r="K154" s="294"/>
      <c r="L154" s="310"/>
      <c r="M154" s="310"/>
    </row>
    <row r="155" spans="1:13" ht="16.5" thickBot="1" x14ac:dyDescent="0.3">
      <c r="A155" s="1"/>
      <c r="B155" s="5" t="s">
        <v>238</v>
      </c>
      <c r="C155" s="268" t="s">
        <v>200</v>
      </c>
      <c r="D155" s="421"/>
      <c r="E155" s="422"/>
      <c r="F155" s="422"/>
      <c r="G155" s="423"/>
      <c r="H155" s="191" t="str">
        <f>IF(D157="VOE", E167, IF(D157 = "Pay Stubs", E179, ""))</f>
        <v/>
      </c>
      <c r="I155" s="180"/>
      <c r="J155" s="181"/>
      <c r="K155" s="294"/>
      <c r="L155" s="310"/>
      <c r="M155" s="310"/>
    </row>
    <row r="156" spans="1:13" ht="7.5" customHeight="1" thickBot="1" x14ac:dyDescent="0.3">
      <c r="A156" s="1"/>
      <c r="B156" s="5"/>
      <c r="C156" s="268"/>
      <c r="D156" s="295"/>
      <c r="E156" s="80"/>
      <c r="F156" s="80"/>
      <c r="G156" s="72" t="s">
        <v>201</v>
      </c>
      <c r="H156" s="184" t="s">
        <v>202</v>
      </c>
      <c r="I156" s="182"/>
      <c r="J156" s="183"/>
      <c r="K156" s="294"/>
      <c r="L156" s="310"/>
      <c r="M156" s="310"/>
    </row>
    <row r="157" spans="1:13" ht="16.5" thickBot="1" x14ac:dyDescent="0.3">
      <c r="A157" s="1"/>
      <c r="B157" s="5"/>
      <c r="C157" s="88" t="s">
        <v>203</v>
      </c>
      <c r="D157" s="296"/>
      <c r="E157" s="150">
        <f>IF(OR(D157="",D159=""),0,1)</f>
        <v>0</v>
      </c>
      <c r="F157" s="77"/>
      <c r="G157" s="185" t="str">
        <f>IFERROR(IF(OR(H155 = "Monthly", H155="Semi-Monthly"), IF(D157="VOE", H168, IF(D157 = "Pay Stubs", F181, "")), ROUNDUP(H157,0)),"")</f>
        <v/>
      </c>
      <c r="H157" s="186" t="str">
        <f>IFERROR(G159/(VLOOKUP(H155, PayPeriods, 2, FALSE)),"")</f>
        <v/>
      </c>
      <c r="I157" s="187"/>
      <c r="J157" s="188" t="str">
        <f>IFERROR(IF(AND(H155="Bi-Weekly",G157&gt;26),26,IF(AND(H155="Bi-Weekly",G157&lt;=26),G157,IF(AND(H155="Semi-Weekly",G157&gt;24),24,IF(AND(H155="Weekly",G157&gt;52),52,IF(AND(H155="Weekly",G157&lt;=52),G157,G157))))),"")</f>
        <v/>
      </c>
      <c r="K157" s="294"/>
      <c r="L157" s="310"/>
      <c r="M157" s="310"/>
    </row>
    <row r="158" spans="1:13" ht="7.5" customHeight="1" thickBot="1" x14ac:dyDescent="0.3">
      <c r="A158" s="1"/>
      <c r="B158" s="5"/>
      <c r="C158" s="268"/>
      <c r="D158" s="297"/>
      <c r="E158" s="77"/>
      <c r="F158" s="72" t="s">
        <v>204</v>
      </c>
      <c r="G158" s="189" t="s">
        <v>205</v>
      </c>
      <c r="H158" s="190" t="s">
        <v>206</v>
      </c>
      <c r="I158" s="187"/>
      <c r="J158" s="188"/>
      <c r="K158" s="294"/>
      <c r="L158" s="310"/>
      <c r="M158" s="310"/>
    </row>
    <row r="159" spans="1:13" ht="16.5" thickBot="1" x14ac:dyDescent="0.3">
      <c r="A159" s="1"/>
      <c r="B159" s="1"/>
      <c r="C159" s="89" t="s">
        <v>207</v>
      </c>
      <c r="D159" s="298"/>
      <c r="E159" s="256" t="e">
        <f>CONCATENATE("1/1/",YEAR(F159))</f>
        <v>#VALUE!</v>
      </c>
      <c r="F159" s="76" t="str">
        <f>IF(D157 = "VOE", E168, IF(D157 = "Pay Stubs", IF(OR(C187 = "", D187="",E187 = ""), IF(OR(C186 = "",D186="", E186=""), "", E186), E187),""))</f>
        <v/>
      </c>
      <c r="G159" s="191" t="str">
        <f>IFERROR(IF(YEAR(D159) = YEAR(F159), F159-D159+1,F159-E159+1),"")</f>
        <v/>
      </c>
      <c r="H159" s="191" t="str">
        <f>IFERROR(ROUNDUP(G159*(5/7), 0),"")</f>
        <v/>
      </c>
      <c r="I159" s="192"/>
      <c r="J159" s="188"/>
      <c r="K159" s="294"/>
      <c r="L159" s="310"/>
      <c r="M159" s="310"/>
    </row>
    <row r="160" spans="1:13" ht="13.5" customHeight="1" thickBot="1" x14ac:dyDescent="0.3">
      <c r="A160" s="1"/>
      <c r="B160" s="15"/>
      <c r="C160" s="299"/>
      <c r="D160" s="300"/>
      <c r="E160" s="78"/>
      <c r="F160" s="78"/>
      <c r="G160" s="73" t="s">
        <v>208</v>
      </c>
      <c r="H160" s="79" t="str">
        <f>IF(D157 = "VOE", IF(E165&gt;VLOOKUP(H155, PayPeriods, 6, FALSE), VLOOKUP(H155, PayPeriods, 6, FALSE), E165),IF(D157="Pay Stubs", IF((C188+D188+E188)/3 &gt; VLOOKUP(H155, PayPeriods, 6, FALSE), VLOOKUP(H155, PayPeriods, 6, FALSE), (C188+D188+E188)/3), ""))</f>
        <v/>
      </c>
      <c r="I160" s="268"/>
      <c r="K160" s="294"/>
      <c r="L160" s="310"/>
      <c r="M160" s="310"/>
    </row>
    <row r="161" spans="1:13" ht="13.5" customHeight="1" thickTop="1" x14ac:dyDescent="0.25">
      <c r="A161" s="1"/>
      <c r="B161" s="1"/>
      <c r="C161" s="301"/>
      <c r="D161" s="302"/>
      <c r="E161" s="303"/>
      <c r="F161" s="303"/>
      <c r="G161" s="301"/>
      <c r="H161" s="16"/>
      <c r="I161" s="268"/>
      <c r="K161" s="294"/>
      <c r="L161" s="310"/>
      <c r="M161" s="310"/>
    </row>
    <row r="162" spans="1:13" ht="15.75" customHeight="1" thickBot="1" x14ac:dyDescent="0.3">
      <c r="A162" s="1"/>
      <c r="B162" s="215" t="s">
        <v>209</v>
      </c>
      <c r="C162" s="424" t="s">
        <v>210</v>
      </c>
      <c r="D162" s="424"/>
      <c r="E162" s="424"/>
      <c r="F162" s="424"/>
      <c r="G162" s="424"/>
      <c r="H162" s="424"/>
      <c r="I162" s="268"/>
      <c r="K162" s="294"/>
      <c r="L162" s="310"/>
      <c r="M162" s="310"/>
    </row>
    <row r="163" spans="1:13" ht="7.5" customHeight="1" thickTop="1" x14ac:dyDescent="0.25">
      <c r="A163" s="1"/>
      <c r="B163" s="17"/>
      <c r="C163" s="304"/>
      <c r="D163" s="302"/>
      <c r="E163" s="305"/>
      <c r="F163" s="305"/>
      <c r="G163" s="301"/>
      <c r="H163" s="301"/>
      <c r="I163" s="268"/>
      <c r="K163" s="294"/>
      <c r="L163" s="310"/>
      <c r="M163" s="310"/>
    </row>
    <row r="164" spans="1:13" ht="24.75" thickBot="1" x14ac:dyDescent="0.3">
      <c r="A164" s="1"/>
      <c r="B164" s="17"/>
      <c r="C164" s="18"/>
      <c r="D164" s="18"/>
      <c r="E164" s="140" t="s">
        <v>211</v>
      </c>
      <c r="F164" s="39" t="s">
        <v>176</v>
      </c>
      <c r="G164" s="40" t="s">
        <v>212</v>
      </c>
      <c r="H164" s="39" t="s">
        <v>213</v>
      </c>
      <c r="I164" s="306"/>
      <c r="K164" s="294"/>
      <c r="L164" s="310"/>
      <c r="M164" s="310"/>
    </row>
    <row r="165" spans="1:13" ht="16.5" thickBot="1" x14ac:dyDescent="0.3">
      <c r="A165" s="1"/>
      <c r="B165" s="1"/>
      <c r="C165" s="425" t="s">
        <v>180</v>
      </c>
      <c r="D165" s="426"/>
      <c r="E165" s="151"/>
      <c r="F165" s="307"/>
      <c r="G165" s="308"/>
      <c r="H165" s="142"/>
      <c r="I165" s="309"/>
      <c r="K165" s="294"/>
      <c r="L165" s="310"/>
      <c r="M165" s="310"/>
    </row>
    <row r="166" spans="1:13" ht="16.5" thickBot="1" x14ac:dyDescent="0.3">
      <c r="A166" s="1"/>
      <c r="B166" s="398" t="str">
        <f>IF(D157 = "VOE", IF(G166 = "Hourly Pay Rate", IF(E165&gt;VLOOKUP(H155,PayPeriods,6,FALSE),CONCATENATE("    Average hours &gt; ", ROUND(VLOOKUP(H155, PayPeriods, 6, FALSE),2), " (Standard Work Hours in Year / Pay Periods in Year);  ", ROUND(VLOOKUP(H155, PayPeriods, 6, FALSE),2), " hours used."), ""), ""), "")</f>
        <v/>
      </c>
      <c r="C166" s="428" t="s">
        <v>214</v>
      </c>
      <c r="D166" s="429"/>
      <c r="E166" s="193"/>
      <c r="F166" s="138" t="s">
        <v>215</v>
      </c>
      <c r="G166" s="451"/>
      <c r="H166" s="452"/>
      <c r="I166" s="268"/>
      <c r="K166" s="294"/>
      <c r="L166" s="310"/>
      <c r="M166" s="310"/>
    </row>
    <row r="167" spans="1:13" x14ac:dyDescent="0.25">
      <c r="A167" s="1"/>
      <c r="B167" s="398"/>
      <c r="C167" s="425" t="s">
        <v>216</v>
      </c>
      <c r="D167" s="426"/>
      <c r="E167" s="141"/>
      <c r="F167" s="432" t="str">
        <f>IF(AND(E167 &lt;&gt; "Monthly", E167 &lt;&gt; "Semi-Monthly", H168&gt;0), "Payroll Frequency changed, delete value in H168", "")</f>
        <v/>
      </c>
      <c r="G167" s="433"/>
      <c r="H167" s="434"/>
      <c r="I167" s="309"/>
      <c r="K167" s="294"/>
      <c r="L167" s="310"/>
      <c r="M167" s="310"/>
    </row>
    <row r="168" spans="1:13" x14ac:dyDescent="0.25">
      <c r="A168" s="1"/>
      <c r="B168" s="398"/>
      <c r="C168" s="405" t="s">
        <v>204</v>
      </c>
      <c r="D168" s="406"/>
      <c r="E168" s="152"/>
      <c r="F168" s="407" t="str">
        <f>IF(D157 = "VOE", IF(H155 &lt;&gt; "", IF(H155 = "Annual", "1 pay period", IF(OR(E167="Semi-Monthly", E167 = "Monthly"), "Enter # of Pay Periods to Date", IF(E168 = "", "",CONCATENATE(J157," pay periods to date")))), ""), "")</f>
        <v/>
      </c>
      <c r="G168" s="407"/>
      <c r="H168" s="44"/>
      <c r="I168" s="74">
        <f>IF(F168 = "Enter # of Pay Periods to Date", 50, 0)</f>
        <v>0</v>
      </c>
    </row>
    <row r="169" spans="1:13" x14ac:dyDescent="0.25">
      <c r="A169" s="1"/>
      <c r="B169" s="398"/>
      <c r="C169" s="408" t="s">
        <v>217</v>
      </c>
      <c r="D169" s="409"/>
      <c r="E169" s="194"/>
      <c r="F169" s="314" t="str">
        <f>IF(G169 = "", "", IF(G169 = 0, 0, G169/VLOOKUP(H155, PayPeriods, 3, FALSE)))</f>
        <v/>
      </c>
      <c r="G169" s="270" t="str">
        <f>IF(OR(G166="", E167 = "", E168=""), "", IF(D157="VOE",IF(G166="Hourly Pay Rate",H160*E166*VLOOKUP(H155, PayPeriods, 4, FALSE) *(VLOOKUP(H155,PayPeriods,3,FALSE)),E166*VLOOKUP(G166,PayRates,2,FALSE)),""))</f>
        <v/>
      </c>
      <c r="H169" s="42"/>
      <c r="I169" s="280"/>
    </row>
    <row r="170" spans="1:13" x14ac:dyDescent="0.25">
      <c r="A170" s="1"/>
      <c r="B170" s="265"/>
      <c r="C170" s="408" t="s">
        <v>183</v>
      </c>
      <c r="D170" s="409"/>
      <c r="E170" s="195"/>
      <c r="F170" s="293" t="str">
        <f>IF(OR(G166="", E167 = "", E168=""), "", IF(D157="VOE",IF(YEAR(D159) = YEAR(E159), (E170/H159)*VLOOKUP(H155, PayPeriods, 5,FALSE), IF(G157 = 0, 0, E170/G157)), ""))</f>
        <v/>
      </c>
      <c r="G170" s="315" t="str">
        <f>IF(OR(G166="", E167 = "", E168=""), "", IF(D157= "VOE", IF(YEAR(D159) = YEAR(E159), (E170/H159)*VLOOKUP(H155, PayPeriods, 5, FALSE) * VLOOKUP(H155, PayPeriods, 3,FALSE), IF(G157 = 0, 0, (E170/G157)*VLOOKUP(H155, PayPeriods, 3, FALSE))), ""))</f>
        <v/>
      </c>
      <c r="H170" s="19"/>
      <c r="I170" s="280"/>
    </row>
    <row r="171" spans="1:13" ht="15.75" customHeight="1" x14ac:dyDescent="0.25">
      <c r="A171" s="1"/>
      <c r="C171" s="416" t="s">
        <v>218</v>
      </c>
      <c r="D171" s="417"/>
      <c r="E171" s="160"/>
      <c r="F171" s="316"/>
      <c r="G171" s="317"/>
      <c r="H171" s="43"/>
      <c r="I171" s="293"/>
    </row>
    <row r="172" spans="1:13" x14ac:dyDescent="0.25">
      <c r="A172" s="1"/>
      <c r="C172" s="418"/>
      <c r="D172" s="419"/>
      <c r="E172" s="193"/>
      <c r="F172" s="318" t="str">
        <f>IF(OR(G166="", E167 = "", E168=""), "", IF(D157="VOE", IF(YEAR(D159) = YEAR(E159), (E172/H159)*VLOOKUP(H155, PayPeriods, 5,FALSE), IF(G157 = 0, 0, E172/G157)),""))</f>
        <v/>
      </c>
      <c r="G172" s="319" t="str">
        <f>IF(OR(G166="", E167 = "", E168=""), "", IF(D157 = "VOE", IF(YEAR(D159) = YEAR(E159), (E172/H159)*VLOOKUP(H155, PayPeriods, 5, FALSE) * VLOOKUP(H155, PayPeriods, 3,FALSE), IF(G157 = 0, 0, E172/G157)*VLOOKUP(H155, PayPeriods, 3, FALSE)), ""))</f>
        <v/>
      </c>
      <c r="H172" s="42"/>
      <c r="I172" s="293"/>
    </row>
    <row r="173" spans="1:13" x14ac:dyDescent="0.25">
      <c r="A173" s="1"/>
      <c r="C173" s="408" t="s">
        <v>219</v>
      </c>
      <c r="D173" s="409"/>
      <c r="E173" s="320">
        <f>E169+E170+E172</f>
        <v>0</v>
      </c>
      <c r="F173" s="139"/>
      <c r="G173" s="270" t="str">
        <f>IF(OR(G166="", E167 = "", E168=""), "", IF(D157 = "VOE", SUM(G169:G172),""))</f>
        <v/>
      </c>
      <c r="H173" s="20" t="str">
        <f>IF(OR(G166="",E167="",E168=""),"",IF(D157="VOE",IF(YEAR(D159) = YEAR(F159), (E173/H159) *260, IF(G157=0,0,(E173/G157)*VLOOKUP(H155,PayPeriods,3,FALSE))),""))</f>
        <v/>
      </c>
      <c r="I173" s="268"/>
    </row>
    <row r="174" spans="1:13" x14ac:dyDescent="0.25">
      <c r="A174" s="1"/>
      <c r="C174" s="408" t="str">
        <f>IF(E168="","Gross Pay Prior Year",CONCATENATE("Gross Pay ",YEAR(E168)-1))</f>
        <v>Gross Pay Prior Year</v>
      </c>
      <c r="D174" s="409"/>
      <c r="E174" s="194"/>
      <c r="F174" s="321"/>
      <c r="G174" s="321"/>
      <c r="H174" s="22"/>
      <c r="I174" s="268"/>
      <c r="J174" s="294"/>
    </row>
    <row r="175" spans="1:13" ht="16.5" thickBot="1" x14ac:dyDescent="0.3">
      <c r="A175" s="1"/>
      <c r="B175" s="21"/>
      <c r="C175" s="408" t="str">
        <f>IF(E168="","Gross Pay Prior Year",CONCATENATE("Gross Pay ",YEAR(E168)-2))</f>
        <v>Gross Pay Prior Year</v>
      </c>
      <c r="D175" s="409"/>
      <c r="E175" s="325"/>
      <c r="F175" s="321"/>
      <c r="G175" s="321"/>
      <c r="H175" s="22"/>
      <c r="I175" s="268"/>
      <c r="J175" s="294"/>
    </row>
    <row r="176" spans="1:13" ht="7.5" customHeight="1" x14ac:dyDescent="0.25">
      <c r="A176" s="1"/>
      <c r="B176" s="1"/>
      <c r="C176" s="309"/>
      <c r="D176" s="309"/>
      <c r="E176" s="321"/>
      <c r="F176" s="321"/>
      <c r="G176" s="321"/>
      <c r="H176" s="22"/>
      <c r="I176" s="268"/>
      <c r="J176" s="294"/>
    </row>
    <row r="177" spans="1:10" ht="24" customHeight="1" x14ac:dyDescent="0.25">
      <c r="A177" s="1"/>
      <c r="B177" s="1"/>
      <c r="C177" s="445" t="str">
        <f>IF(D157="VOE", IF(SUM(E169:E172)=E173, "", "Base Pay + Overtime + Commissions/Tips do not add to the Gross Pay (Current Year).  Please correct the numbers or explain the difference."), "")</f>
        <v/>
      </c>
      <c r="D177" s="445"/>
      <c r="E177" s="445"/>
      <c r="F177" s="445"/>
      <c r="G177" s="445"/>
      <c r="H177" s="445"/>
      <c r="I177" s="268"/>
      <c r="J177" s="294"/>
    </row>
    <row r="178" spans="1:10" ht="16.5" thickBot="1" x14ac:dyDescent="0.3">
      <c r="A178" s="1"/>
      <c r="C178" s="446"/>
      <c r="D178" s="446"/>
      <c r="G178" s="75" t="s">
        <v>220</v>
      </c>
      <c r="H178" s="76">
        <f>IF(OR(C187 = "", D187="", E187=""), IF(OR(C186 = "", D186 = "", E186 = ""), (E185-C185)/2, (E186-C186)/2), (E187-C187)/2)</f>
        <v>0</v>
      </c>
      <c r="I178" s="268"/>
      <c r="J178" s="294"/>
    </row>
    <row r="179" spans="1:10" ht="15.75" customHeight="1" thickBot="1" x14ac:dyDescent="0.3">
      <c r="A179" s="1"/>
      <c r="B179" s="216" t="s">
        <v>221</v>
      </c>
      <c r="C179" s="447" t="s">
        <v>222</v>
      </c>
      <c r="D179" s="448"/>
      <c r="E179" s="143"/>
      <c r="F179" s="449" t="s">
        <v>223</v>
      </c>
      <c r="G179" s="450"/>
      <c r="H179" s="25" t="str">
        <f>IF(OR(H178="", H178 = 0, H178&gt;31), "", IF(H178 &gt;20, "Monthly", IF(H178&gt;14, "Semi-Monthly", IF(H178&gt;9, "Bi-Weekly", "Weekly"))))</f>
        <v/>
      </c>
      <c r="I179" s="268"/>
      <c r="J179" s="294"/>
    </row>
    <row r="180" spans="1:10" ht="7.5" customHeight="1" thickTop="1" x14ac:dyDescent="0.25">
      <c r="A180" s="1"/>
      <c r="B180" s="23"/>
      <c r="C180" s="24"/>
      <c r="D180" s="24"/>
      <c r="E180" s="24"/>
      <c r="F180" s="266"/>
      <c r="G180" s="267"/>
      <c r="H180" s="25"/>
      <c r="I180" s="268"/>
      <c r="J180" s="294"/>
    </row>
    <row r="181" spans="1:10" x14ac:dyDescent="0.25">
      <c r="A181" s="1"/>
      <c r="B181" s="1"/>
      <c r="C181" s="427" t="str">
        <f>IF(D157="Pay Stubs",IF(H155&lt;&gt;"",IF(OR(H155="Semi-Monthly",H155="Monthly"),"Enter number of Pay Periods to Date", IF(F181&gt;0,"Payroll Frequency changed, delete value in F181", "")),""), "")</f>
        <v/>
      </c>
      <c r="D181" s="427"/>
      <c r="E181" s="427"/>
      <c r="F181" s="45"/>
      <c r="G181" s="154">
        <f>IF(C181 = "Enter number of Pay Periods to Date", 50, 0)</f>
        <v>0</v>
      </c>
      <c r="H181" s="25"/>
      <c r="I181" s="268"/>
      <c r="J181" s="294"/>
    </row>
    <row r="182" spans="1:10" ht="15.75" customHeight="1" x14ac:dyDescent="0.25">
      <c r="A182" s="1"/>
      <c r="B182" s="5"/>
      <c r="C182" s="435" t="str">
        <f xml:space="preserve"> IF(AND(OR(G193="", G193 = 0), OR(H193="", H193=0)), "", IF(H178&gt;31, "Pay stubs do not appear to be consecutive based on dates entered.", IF(OR( E186 &lt; C186, E186 &lt;D186, E187 &lt; C187, E187 &lt;D187), "Pay Stubs may be out of order.  Please check dates.",IF(H179 = "", "", IF(E179 = H179, "", "If Payroll Frequency selected does not equal Recommended please provide an explanation.")))))</f>
        <v/>
      </c>
      <c r="D182" s="435"/>
      <c r="E182" s="435"/>
      <c r="F182" s="435"/>
      <c r="G182" s="435"/>
      <c r="H182" s="435"/>
      <c r="I182" s="268"/>
      <c r="J182" s="294"/>
    </row>
    <row r="183" spans="1:10" ht="7.5" customHeight="1" x14ac:dyDescent="0.25">
      <c r="A183" s="1"/>
      <c r="B183" s="1"/>
      <c r="C183" s="327"/>
      <c r="D183" s="268"/>
      <c r="E183" s="268"/>
      <c r="F183" s="268"/>
      <c r="G183" s="268"/>
      <c r="H183" s="268"/>
      <c r="I183" s="268"/>
      <c r="J183" s="294"/>
    </row>
    <row r="184" spans="1:10" ht="24.75" thickBot="1" x14ac:dyDescent="0.3">
      <c r="A184" s="1"/>
      <c r="B184" s="26"/>
      <c r="C184" s="29" t="s">
        <v>224</v>
      </c>
      <c r="D184" s="29" t="s">
        <v>225</v>
      </c>
      <c r="E184" s="29" t="s">
        <v>226</v>
      </c>
      <c r="F184" s="28" t="s">
        <v>227</v>
      </c>
      <c r="G184" s="29" t="s">
        <v>228</v>
      </c>
      <c r="H184" s="29" t="s">
        <v>213</v>
      </c>
      <c r="I184" s="1"/>
    </row>
    <row r="185" spans="1:10" ht="15.75" customHeight="1" x14ac:dyDescent="0.25">
      <c r="A185" s="1"/>
      <c r="B185" s="263" t="s">
        <v>229</v>
      </c>
      <c r="C185" s="166"/>
      <c r="D185" s="153"/>
      <c r="E185" s="167"/>
      <c r="F185" s="436" t="str">
        <f>IF(D157 = "Pay Stubs", IF(AND(H155 &lt;&gt; "", F159 &lt;&gt; ""), IF(H155 = "Annual", "1 pay check to date", IF(OR(H155="Semi-Monthly", H155 = "Monthly"), "", IF(E179 = "", "",CONCATENATE(G157," pay checks to date")))), ""), "")</f>
        <v/>
      </c>
      <c r="G185" s="439" t="str">
        <f>IF(D157 = "Pay Stubs", IF(G189 = "Hourly Pay Rate", IF((C188+D188+E188)/3&gt;VLOOKUP(H155,PayPeriods,6,FALSE),CONCATENATE("Average hours &gt; ", ROUND(VLOOKUP(H155, PayPeriods, 6, FALSE),2), " (Standard Work Hours in Year / Pay Periods in Year); ", ROUND(VLOOKUP(H155, PayPeriods, 6, FALSE),2), " hours used to calculate base pay."), ""), ""), "")</f>
        <v/>
      </c>
      <c r="H185" s="440"/>
      <c r="I185" s="30"/>
    </row>
    <row r="186" spans="1:10" x14ac:dyDescent="0.25">
      <c r="A186" s="1"/>
      <c r="B186" s="263" t="s">
        <v>230</v>
      </c>
      <c r="C186" s="168"/>
      <c r="D186" s="169"/>
      <c r="E186" s="170"/>
      <c r="F186" s="437"/>
      <c r="G186" s="441"/>
      <c r="H186" s="442"/>
      <c r="I186" s="38"/>
    </row>
    <row r="187" spans="1:10" x14ac:dyDescent="0.25">
      <c r="A187" s="1"/>
      <c r="B187" s="263" t="s">
        <v>231</v>
      </c>
      <c r="C187" s="168"/>
      <c r="D187" s="169"/>
      <c r="E187" s="171"/>
      <c r="F187" s="437"/>
      <c r="G187" s="441"/>
      <c r="H187" s="442"/>
      <c r="I187" s="30"/>
    </row>
    <row r="188" spans="1:10" ht="16.5" thickBot="1" x14ac:dyDescent="0.3">
      <c r="A188" s="1"/>
      <c r="B188" s="328" t="s">
        <v>232</v>
      </c>
      <c r="C188" s="329"/>
      <c r="D188" s="330"/>
      <c r="E188" s="331"/>
      <c r="F188" s="438"/>
      <c r="G188" s="441"/>
      <c r="H188" s="442"/>
      <c r="I188" s="30"/>
    </row>
    <row r="189" spans="1:10" ht="16.5" thickBot="1" x14ac:dyDescent="0.3">
      <c r="A189" s="1"/>
      <c r="B189" s="145" t="s">
        <v>214</v>
      </c>
      <c r="C189" s="274"/>
      <c r="D189" s="332"/>
      <c r="E189" s="333"/>
      <c r="F189" s="146" t="s">
        <v>233</v>
      </c>
      <c r="G189" s="443"/>
      <c r="H189" s="444"/>
      <c r="I189" s="30"/>
    </row>
    <row r="190" spans="1:10" x14ac:dyDescent="0.25">
      <c r="A190" s="1"/>
      <c r="B190" s="334" t="s">
        <v>217</v>
      </c>
      <c r="C190" s="274"/>
      <c r="D190" s="332"/>
      <c r="E190" s="333"/>
      <c r="F190" s="335"/>
      <c r="G190" s="336" t="str">
        <f>IF(OR(E179 = "", G189 = ""), "", IF(AND(E186="", E187 = ""), "", IF(D157 = "Pay Stubs", IF(G189 = "Hourly Pay Rate", H160*E189*(VLOOKUP(H155,PayPeriods,3,FALSE)),E189*VLOOKUP(G189, PayRates, 2, FALSE)), "")))</f>
        <v/>
      </c>
      <c r="H190" s="42"/>
      <c r="I190" s="30"/>
    </row>
    <row r="191" spans="1:10" x14ac:dyDescent="0.25">
      <c r="A191" s="1"/>
      <c r="B191" s="145" t="s">
        <v>183</v>
      </c>
      <c r="C191" s="274"/>
      <c r="D191" s="332"/>
      <c r="E191" s="333"/>
      <c r="F191" s="194"/>
      <c r="G191" s="337" t="str">
        <f>IF(E179="","",IF(AND(E186="",E187=""),"",IF(D157&lt;&gt;"Pay Stubs","", IF(YEAR(D159)=YEAR(E159), IF(OR(F191="", F191 = 0), (SUM(C191:E191)/3)*VLOOKUP(H155, PayPeriods, 3, FALSE), (F191/H159)*260), IF(J157=0,0,IF(OR(F191="", F191 = 0), SUM(C191:E191)/3*VLOOKUP(H155, PayPeriods, 3, FALSE), (F191/J157)*VLOOKUP(H155,PayPeriods,3,FALSE)))))))</f>
        <v/>
      </c>
      <c r="H191" s="19"/>
      <c r="I191" s="30"/>
    </row>
    <row r="192" spans="1:10" x14ac:dyDescent="0.25">
      <c r="A192" s="1"/>
      <c r="B192" s="145" t="s">
        <v>153</v>
      </c>
      <c r="C192" s="274"/>
      <c r="D192" s="332"/>
      <c r="E192" s="333"/>
      <c r="F192" s="194"/>
      <c r="G192" s="319" t="str">
        <f>IF(E179="","",IF(AND(E186="",E187=""),"",IF(D157&lt;&gt;"Pay Stubs","", IF(YEAR(D159)=YEAR(E159), IF(OR(F192="", F192 = 0), (SUM(C192:E192)/3)*VLOOKUP(H155, PayPeriods, 3, FALSE), (F192/H159)*260), IF(J157=0,0,IF(OR(F192="", F192 = 0), SUM(C192:E192)/3*VLOOKUP(H155, PayPeriods, 3, FALSE), (F192/J157)*VLOOKUP(H155,PayPeriods,3,FALSE)))))))</f>
        <v/>
      </c>
      <c r="H192" s="19"/>
      <c r="I192" s="30"/>
    </row>
    <row r="193" spans="1:10" ht="16.5" thickBot="1" x14ac:dyDescent="0.3">
      <c r="A193" s="1"/>
      <c r="B193" s="263" t="s">
        <v>234</v>
      </c>
      <c r="C193" s="338">
        <f>C190+C191+C192</f>
        <v>0</v>
      </c>
      <c r="D193" s="339">
        <f t="shared" ref="D193:E193" si="4">D190+D191+D192</f>
        <v>0</v>
      </c>
      <c r="E193" s="340">
        <f t="shared" si="4"/>
        <v>0</v>
      </c>
      <c r="F193" s="341"/>
      <c r="G193" s="337" t="str">
        <f>IF(E179 = "", "", IF(AND(E186 = "", E187=""), "", IF(D157 = "Pay Stubs", SUM(G190:G192), "")))</f>
        <v/>
      </c>
      <c r="H193" s="283" t="str">
        <f>IF(E179= "", "", IF(AND(E186="", E187 = ""), "", IF(D157 = "Pay Stubs", IF(YEAR(D159) = YEAR(F159), (F193/H159) *260, IF(J157 = 0, 0, (F193/J157)*VLOOKUP(H155,PayPeriods,3,FALSE))), "")))</f>
        <v/>
      </c>
      <c r="I193" s="30"/>
      <c r="J193" s="322"/>
    </row>
    <row r="194" spans="1:10" ht="7.5" customHeight="1" x14ac:dyDescent="0.25">
      <c r="A194" s="1"/>
      <c r="B194" s="4"/>
      <c r="C194" s="321"/>
      <c r="D194" s="321"/>
      <c r="E194" s="321"/>
      <c r="F194" s="321"/>
      <c r="G194" s="321"/>
      <c r="H194" s="321"/>
      <c r="I194" s="30"/>
    </row>
    <row r="195" spans="1:10" x14ac:dyDescent="0.25">
      <c r="A195" s="1"/>
      <c r="B195" s="31" t="str">
        <f>IF(D157 = "VOE", "", IF(SUM(F190:F192) = 0, "",IF(SUM(F190:F192) = F193, "", "Year to Date Base pay, Overtime and Other income do not add to the Gross Wages, please correct or explain.")))</f>
        <v/>
      </c>
      <c r="C195" s="1"/>
      <c r="D195" s="1"/>
      <c r="E195" s="293"/>
      <c r="F195" s="268"/>
      <c r="G195" s="268"/>
      <c r="H195" s="268"/>
      <c r="I195" s="268"/>
    </row>
    <row r="196" spans="1:10" x14ac:dyDescent="0.25">
      <c r="A196" s="1"/>
      <c r="B196" s="31" t="str">
        <f>IF(D157 = "VOE", "", IF(F193 &lt; E193, "Year to Date Gross Wages must be greater than or equal to the last pay stub", ""))</f>
        <v/>
      </c>
      <c r="C196" s="1"/>
      <c r="D196" s="1"/>
      <c r="E196" s="268"/>
      <c r="F196" s="268"/>
      <c r="G196" s="268"/>
      <c r="H196" s="268"/>
      <c r="I196" s="268"/>
    </row>
    <row r="197" spans="1:10" x14ac:dyDescent="0.25">
      <c r="A197" s="1"/>
      <c r="B197" s="1"/>
      <c r="C197" s="31"/>
      <c r="D197" s="1"/>
      <c r="E197" s="268"/>
      <c r="F197" s="268"/>
      <c r="G197" s="268"/>
      <c r="H197" s="268"/>
      <c r="I197" s="268"/>
    </row>
    <row r="198" spans="1:10" x14ac:dyDescent="0.25">
      <c r="A198" s="1"/>
      <c r="B198" s="32" t="str">
        <f xml:space="preserve"> IF(AND(B199 = "", B200 = ""), "", "If Regular Base Hours and/or Base Pay Rate are not provided on the check stubs, enter the numbers calculated below.")</f>
        <v/>
      </c>
      <c r="C198" s="31"/>
      <c r="D198" s="1"/>
      <c r="E198" s="268"/>
      <c r="F198" s="268"/>
      <c r="G198" s="268"/>
      <c r="H198" s="268"/>
      <c r="I198" s="268"/>
    </row>
    <row r="199" spans="1:10" x14ac:dyDescent="0.25">
      <c r="A199" s="1"/>
      <c r="B199" s="33" t="str">
        <f>IF(D157 = "Pay Stubs", IF(G189 = "Hourly Pay Rate", IF(AND(C199="", D199 = "", E199 = ""), "","Hours Calculator"), ""), "")</f>
        <v/>
      </c>
      <c r="C199" s="34" t="str">
        <f>IF(D157 = "Pay Stubs", IF(G189 = "Hourly Pay Rate", IF(C189 = "", "",C190/C189), ""), "")</f>
        <v/>
      </c>
      <c r="D199" s="34" t="str">
        <f>IF(D157 = "Pay Stubs", IF(G189 = "Hourly Pay Rate", IF(D189 = "", "", D190/D189), ""), "")</f>
        <v/>
      </c>
      <c r="E199" s="34" t="str">
        <f>IF(D157 = "Pay Stubs", IF(G189 = "Hourly Pay Rate", IF(E189 = "", "", E190/E189), ""), "")</f>
        <v/>
      </c>
      <c r="F199" s="268"/>
      <c r="G199" s="35"/>
      <c r="H199" s="1"/>
      <c r="I199" s="268"/>
    </row>
    <row r="200" spans="1:10" x14ac:dyDescent="0.25">
      <c r="A200" s="1"/>
      <c r="B200" s="33" t="str">
        <f>IF(D157 = "Pay Stubs", IF(G189 = "Hourly Pay Rate", IF(AND(C200="", D200 = "", E200 = ""), "","Rate Calculator"), ""), "")</f>
        <v/>
      </c>
      <c r="C200" s="36" t="str">
        <f>IF(D157 = "Pay Stubs", IF(G189="Hourly Pay Rate", IF(OR(C188 = "",C188 = 0), "", C190/C188),""), "")</f>
        <v/>
      </c>
      <c r="D200" s="36" t="str">
        <f>IF(D157="Pay Stubs",IF(G189="Hourly Pay Rate",IF(OR(D188="", D188 = 0),"",D190/D188), ""),"")</f>
        <v/>
      </c>
      <c r="E200" s="36" t="str">
        <f>IF(D157 = "Pay Stubs", IF(G189="Hourly Pay Rate", IF(OR(E188 = "",E188 = 0), "", E190/E188), ""), "")</f>
        <v/>
      </c>
      <c r="F200" s="1"/>
      <c r="G200" s="35"/>
      <c r="H200" s="1"/>
      <c r="I200" s="268"/>
    </row>
    <row r="201" spans="1:10" x14ac:dyDescent="0.25">
      <c r="A201" s="1"/>
      <c r="B201" s="268"/>
      <c r="C201" s="268"/>
      <c r="D201" s="268"/>
      <c r="E201" s="268"/>
      <c r="F201" s="268"/>
      <c r="G201" s="1"/>
      <c r="H201" s="6"/>
      <c r="I201" s="268"/>
    </row>
    <row r="202" spans="1:10" ht="15" customHeight="1" x14ac:dyDescent="0.25">
      <c r="A202" s="1"/>
      <c r="B202" s="1"/>
      <c r="C202" s="1"/>
      <c r="D202" s="1"/>
      <c r="E202" s="1"/>
      <c r="F202" s="1"/>
      <c r="G202" s="1"/>
      <c r="H202" s="1"/>
      <c r="I202" s="1"/>
    </row>
    <row r="203" spans="1:10" ht="14.25" customHeight="1" thickBot="1" x14ac:dyDescent="0.3">
      <c r="A203" s="1"/>
      <c r="B203" s="212" t="s">
        <v>197</v>
      </c>
      <c r="C203" s="213"/>
      <c r="D203" s="212" t="str">
        <f>E5</f>
        <v>Name not entered on Household Summary</v>
      </c>
      <c r="E203" s="213"/>
      <c r="F203" s="213"/>
      <c r="G203" s="213"/>
      <c r="H203" s="214" t="s">
        <v>239</v>
      </c>
      <c r="I203" s="268"/>
    </row>
    <row r="204" spans="1:10" ht="12" customHeight="1" thickTop="1" thickBot="1" x14ac:dyDescent="0.3">
      <c r="A204" s="1"/>
      <c r="B204" s="1"/>
      <c r="C204" s="268"/>
      <c r="D204" s="1"/>
      <c r="E204" s="1"/>
      <c r="F204" s="1"/>
      <c r="G204" s="1"/>
      <c r="H204" s="1"/>
      <c r="I204" s="1"/>
    </row>
    <row r="205" spans="1:10" ht="16.5" thickBot="1" x14ac:dyDescent="0.3">
      <c r="A205" s="1"/>
      <c r="B205" s="5" t="s">
        <v>240</v>
      </c>
      <c r="C205" s="268" t="s">
        <v>200</v>
      </c>
      <c r="D205" s="421"/>
      <c r="E205" s="422"/>
      <c r="F205" s="422"/>
      <c r="G205" s="423"/>
      <c r="H205" s="191" t="str">
        <f>IF(D207="VOE", E217, IF(D207 = "Pay Stubs", E229, ""))</f>
        <v/>
      </c>
      <c r="I205" s="180"/>
      <c r="J205" s="181"/>
    </row>
    <row r="206" spans="1:10" ht="7.5" customHeight="1" thickBot="1" x14ac:dyDescent="0.3">
      <c r="A206" s="1"/>
      <c r="B206" s="5"/>
      <c r="C206" s="268"/>
      <c r="D206" s="295"/>
      <c r="E206" s="80"/>
      <c r="F206" s="80"/>
      <c r="G206" s="72" t="s">
        <v>201</v>
      </c>
      <c r="H206" s="184" t="s">
        <v>202</v>
      </c>
      <c r="I206" s="182"/>
      <c r="J206" s="183"/>
    </row>
    <row r="207" spans="1:10" ht="16.5" thickBot="1" x14ac:dyDescent="0.3">
      <c r="A207" s="1"/>
      <c r="B207" s="5"/>
      <c r="C207" s="88" t="s">
        <v>203</v>
      </c>
      <c r="D207" s="296"/>
      <c r="E207" s="150">
        <f>IF(OR(D207="",D209=""),0,1)</f>
        <v>0</v>
      </c>
      <c r="F207" s="77"/>
      <c r="G207" s="185" t="str">
        <f>IFERROR(IF(OR(H205 = "Monthly", H205="Semi-Monthly"), IF(D207="VOE", H218, IF(D207 = "Pay Stubs", F231, "")), ROUNDUP(H207,0)),"")</f>
        <v/>
      </c>
      <c r="H207" s="186" t="str">
        <f>IFERROR(G209/(VLOOKUP(H205, PayPeriods, 2, FALSE)),"")</f>
        <v/>
      </c>
      <c r="I207" s="187"/>
      <c r="J207" s="188" t="str">
        <f>IFERROR(IF(AND(H205="Bi-Weekly",G207&gt;26),26,IF(AND(H205="Bi-Weekly",G207&lt;=26),G207,IF(AND(H205="Semi-Weekly",G207&gt;24),24,IF(AND(H205="Weekly",G207&gt;52),52,IF(AND(H205="Weekly",G207&lt;=52),G207,G207))))),"")</f>
        <v/>
      </c>
    </row>
    <row r="208" spans="1:10" ht="7.5" customHeight="1" thickBot="1" x14ac:dyDescent="0.3">
      <c r="A208" s="1"/>
      <c r="B208" s="5"/>
      <c r="C208" s="268"/>
      <c r="D208" s="297"/>
      <c r="E208" s="77"/>
      <c r="F208" s="72" t="s">
        <v>204</v>
      </c>
      <c r="G208" s="189" t="s">
        <v>205</v>
      </c>
      <c r="H208" s="190" t="s">
        <v>206</v>
      </c>
      <c r="I208" s="187"/>
      <c r="J208" s="188"/>
    </row>
    <row r="209" spans="1:10" ht="16.5" thickBot="1" x14ac:dyDescent="0.3">
      <c r="A209" s="1"/>
      <c r="B209" s="1"/>
      <c r="C209" s="89" t="s">
        <v>207</v>
      </c>
      <c r="D209" s="298"/>
      <c r="E209" s="256" t="e">
        <f>CONCATENATE("1/1/",YEAR(F209))</f>
        <v>#VALUE!</v>
      </c>
      <c r="F209" s="76" t="str">
        <f>IF(D207 = "VOE", E218, IF(D207 = "Pay Stubs", IF(OR(C237 = "", D237="",E237 = ""), IF(OR(C236 = "",D236="", E236=""), "", E236), E237),""))</f>
        <v/>
      </c>
      <c r="G209" s="191" t="str">
        <f>IFERROR(IF(YEAR(D209) = YEAR(F209), F209-D209+1,F209-E209+1),"")</f>
        <v/>
      </c>
      <c r="H209" s="191" t="str">
        <f>IFERROR(ROUNDUP(G209*(5/7), 0),"")</f>
        <v/>
      </c>
      <c r="I209" s="192"/>
      <c r="J209" s="188"/>
    </row>
    <row r="210" spans="1:10" ht="13.5" customHeight="1" thickBot="1" x14ac:dyDescent="0.3">
      <c r="A210" s="1"/>
      <c r="B210" s="15"/>
      <c r="C210" s="299"/>
      <c r="D210" s="300"/>
      <c r="E210" s="78"/>
      <c r="F210" s="78"/>
      <c r="G210" s="73" t="s">
        <v>208</v>
      </c>
      <c r="H210" s="79" t="str">
        <f>IF(D207 = "VOE", IF(E215&gt;VLOOKUP(H205, PayPeriods, 6, FALSE), VLOOKUP(H205, PayPeriods, 6, FALSE), E215),IF(D207="Pay Stubs", IF((C238+D238+E238)/3 &gt; VLOOKUP(H205, PayPeriods, 6, FALSE), VLOOKUP(H205, PayPeriods, 6, FALSE), (C238+D238+E238)/3), ""))</f>
        <v/>
      </c>
      <c r="I210" s="268"/>
    </row>
    <row r="211" spans="1:10" ht="13.5" customHeight="1" thickTop="1" x14ac:dyDescent="0.25">
      <c r="A211" s="1"/>
      <c r="B211" s="1"/>
      <c r="C211" s="301"/>
      <c r="D211" s="302"/>
      <c r="E211" s="303"/>
      <c r="F211" s="303"/>
      <c r="G211" s="301"/>
      <c r="H211" s="16"/>
      <c r="I211" s="268"/>
    </row>
    <row r="212" spans="1:10" ht="15.75" customHeight="1" thickBot="1" x14ac:dyDescent="0.3">
      <c r="A212" s="1"/>
      <c r="B212" s="215" t="s">
        <v>209</v>
      </c>
      <c r="C212" s="424" t="s">
        <v>210</v>
      </c>
      <c r="D212" s="424"/>
      <c r="E212" s="424"/>
      <c r="F212" s="424"/>
      <c r="G212" s="424"/>
      <c r="H212" s="424"/>
      <c r="I212" s="268"/>
    </row>
    <row r="213" spans="1:10" ht="7.5" customHeight="1" thickTop="1" x14ac:dyDescent="0.25">
      <c r="A213" s="1"/>
      <c r="B213" s="17"/>
      <c r="C213" s="304"/>
      <c r="D213" s="302"/>
      <c r="E213" s="305"/>
      <c r="F213" s="305"/>
      <c r="G213" s="301"/>
      <c r="H213" s="301"/>
      <c r="I213" s="268"/>
    </row>
    <row r="214" spans="1:10" ht="24.75" thickBot="1" x14ac:dyDescent="0.3">
      <c r="A214" s="1"/>
      <c r="B214" s="17"/>
      <c r="C214" s="18"/>
      <c r="D214" s="18"/>
      <c r="E214" s="140" t="s">
        <v>211</v>
      </c>
      <c r="F214" s="39" t="s">
        <v>176</v>
      </c>
      <c r="G214" s="40" t="s">
        <v>212</v>
      </c>
      <c r="H214" s="39" t="s">
        <v>213</v>
      </c>
      <c r="I214" s="306"/>
    </row>
    <row r="215" spans="1:10" ht="16.5" thickBot="1" x14ac:dyDescent="0.3">
      <c r="A215" s="1"/>
      <c r="B215" s="1"/>
      <c r="C215" s="425" t="s">
        <v>180</v>
      </c>
      <c r="D215" s="426"/>
      <c r="E215" s="151"/>
      <c r="F215" s="307"/>
      <c r="G215" s="308"/>
      <c r="H215" s="142"/>
      <c r="I215" s="309"/>
    </row>
    <row r="216" spans="1:10" ht="16.5" thickBot="1" x14ac:dyDescent="0.3">
      <c r="A216" s="1"/>
      <c r="B216" s="398" t="str">
        <f>IF(D207 = "VOE", IF(G216 = "Hourly Pay Rate", IF(E215&gt;VLOOKUP(H205,PayPeriods,6,FALSE),CONCATENATE("    Average hours &gt; ", ROUND(VLOOKUP(H205, PayPeriods, 6, FALSE),2), " (Standard Work Hours in Year / Pay Periods in Year);  ", ROUND(VLOOKUP(H205, PayPeriods, 6, FALSE),2), " hours used."), ""), ""), "")</f>
        <v/>
      </c>
      <c r="C216" s="428" t="s">
        <v>214</v>
      </c>
      <c r="D216" s="429"/>
      <c r="E216" s="193"/>
      <c r="F216" s="138" t="s">
        <v>215</v>
      </c>
      <c r="G216" s="430"/>
      <c r="H216" s="431"/>
      <c r="I216" s="268"/>
    </row>
    <row r="217" spans="1:10" x14ac:dyDescent="0.25">
      <c r="A217" s="1"/>
      <c r="B217" s="398"/>
      <c r="C217" s="425" t="s">
        <v>216</v>
      </c>
      <c r="D217" s="426"/>
      <c r="E217" s="141"/>
      <c r="F217" s="432" t="str">
        <f>IF(AND(E217 &lt;&gt; "Monthly", E217 &lt;&gt; "Semi-Monthly", H218&gt;0), "Payroll Frequency changed, delete value in H218", "")</f>
        <v/>
      </c>
      <c r="G217" s="433"/>
      <c r="H217" s="434"/>
      <c r="I217" s="309"/>
    </row>
    <row r="218" spans="1:10" x14ac:dyDescent="0.25">
      <c r="A218" s="1"/>
      <c r="B218" s="398"/>
      <c r="C218" s="405" t="s">
        <v>204</v>
      </c>
      <c r="D218" s="406"/>
      <c r="E218" s="152"/>
      <c r="F218" s="407" t="str">
        <f>IF(D207 = "VOE", IF(H205 &lt;&gt; "", IF(H205 = "Annual", "1 pay period", IF(OR(E217="Semi-Monthly", E217 = "Monthly"), "Enter # of Pay Periods to Date", IF(E218 = "", "",CONCATENATE(J207," pay periods to date")))), ""), "")</f>
        <v/>
      </c>
      <c r="G218" s="407"/>
      <c r="H218" s="44"/>
      <c r="I218" s="74">
        <f>IF(F218 = "Enter # of Pay Periods to Date", 50, 0)</f>
        <v>0</v>
      </c>
    </row>
    <row r="219" spans="1:10" x14ac:dyDescent="0.25">
      <c r="A219" s="1"/>
      <c r="B219" s="398"/>
      <c r="C219" s="408" t="s">
        <v>217</v>
      </c>
      <c r="D219" s="409"/>
      <c r="E219" s="194"/>
      <c r="F219" s="314" t="str">
        <f>IF(G219 = "", "", IF(G219 = 0, 0, G219/VLOOKUP(H205, PayPeriods, 3, FALSE)))</f>
        <v/>
      </c>
      <c r="G219" s="270" t="str">
        <f>IF(OR(G216="", E217 = "", E218=""), "", IF(D207="VOE",IF(G216="Hourly Pay Rate",H210*E216*VLOOKUP(H205, PayPeriods, 4, FALSE) *(VLOOKUP(H205,PayPeriods,3,FALSE)),E216*VLOOKUP(G216,PayRates,2,FALSE)),""))</f>
        <v/>
      </c>
      <c r="H219" s="42"/>
      <c r="I219" s="280"/>
    </row>
    <row r="220" spans="1:10" x14ac:dyDescent="0.25">
      <c r="A220" s="1"/>
      <c r="B220" s="265"/>
      <c r="C220" s="408" t="s">
        <v>183</v>
      </c>
      <c r="D220" s="409"/>
      <c r="E220" s="195"/>
      <c r="F220" s="293" t="str">
        <f>IF(OR(G216="", E217 = "", E218=""), "", IF(D207="VOE",IF(YEAR(D209) = YEAR(E209), (E220/H209)*VLOOKUP(H205, PayPeriods, 5,FALSE), IF(G207 = 0, 0, E220/G207)), ""))</f>
        <v/>
      </c>
      <c r="G220" s="315" t="str">
        <f>IF(OR(G216="", E217 = "", E218=""), "", IF(D207= "VOE", IF(YEAR(D209) = YEAR(E209), (E220/H209)*VLOOKUP(H205, PayPeriods, 5, FALSE) * VLOOKUP(H205, PayPeriods, 3,FALSE), IF(G207 = 0, 0, (E220/G207)*VLOOKUP(H205, PayPeriods, 3, FALSE))), ""))</f>
        <v/>
      </c>
      <c r="H220" s="19"/>
      <c r="I220" s="280"/>
    </row>
    <row r="221" spans="1:10" ht="15.75" customHeight="1" x14ac:dyDescent="0.25">
      <c r="A221" s="1"/>
      <c r="C221" s="416" t="s">
        <v>218</v>
      </c>
      <c r="D221" s="417"/>
      <c r="E221" s="160"/>
      <c r="F221" s="316"/>
      <c r="G221" s="317"/>
      <c r="H221" s="43"/>
      <c r="I221" s="293"/>
    </row>
    <row r="222" spans="1:10" x14ac:dyDescent="0.25">
      <c r="A222" s="1"/>
      <c r="C222" s="418"/>
      <c r="D222" s="419"/>
      <c r="E222" s="193"/>
      <c r="F222" s="318" t="str">
        <f>IF(OR(G216="", E217 = "", E218=""), "", IF(D207="VOE", IF(YEAR(D209) = YEAR(E209), (E222/H209)*VLOOKUP(H205, PayPeriods, 5,FALSE), IF(G207 = 0, 0, E222/G207)),""))</f>
        <v/>
      </c>
      <c r="G222" s="319" t="str">
        <f>IF(OR(G216="", E217 = "", E218=""), "", IF(D207 = "VOE", IF(YEAR(D209) = YEAR(E209), (E222/H209)*VLOOKUP(H205, PayPeriods, 5, FALSE) * VLOOKUP(H205, PayPeriods, 3,FALSE), IF(G207 = 0, 0, E222/G207)*VLOOKUP(H205, PayPeriods, 3, FALSE)), ""))</f>
        <v/>
      </c>
      <c r="H222" s="42"/>
      <c r="I222" s="293"/>
    </row>
    <row r="223" spans="1:10" x14ac:dyDescent="0.25">
      <c r="A223" s="1"/>
      <c r="C223" s="408" t="s">
        <v>219</v>
      </c>
      <c r="D223" s="409"/>
      <c r="E223" s="320">
        <f>E219+E220+E222</f>
        <v>0</v>
      </c>
      <c r="F223" s="139"/>
      <c r="G223" s="270" t="str">
        <f>IF(OR(G216="", E217 = "", E218=""), "", IF(D207 = "VOE", SUM(G219:G222),""))</f>
        <v/>
      </c>
      <c r="H223" s="20" t="str">
        <f>IF(OR(G216="",E217="",E218=""),"",IF(D207="VOE",IF(YEAR(D209) = YEAR(F209), (E223/H209) *260, IF(G207=0,0,(E223/G207)*VLOOKUP(H205,PayPeriods,3,FALSE))),""))</f>
        <v/>
      </c>
      <c r="I223" s="268"/>
    </row>
    <row r="224" spans="1:10" x14ac:dyDescent="0.25">
      <c r="A224" s="1"/>
      <c r="C224" s="408" t="str">
        <f>IF(E218="","Gross Pay Prior Year",CONCATENATE("Gross Pay ",YEAR(E218)-1))</f>
        <v>Gross Pay Prior Year</v>
      </c>
      <c r="D224" s="409"/>
      <c r="E224" s="194"/>
      <c r="F224" s="321"/>
      <c r="G224" s="321"/>
      <c r="H224" s="22"/>
      <c r="I224" s="268"/>
      <c r="J224" s="294"/>
    </row>
    <row r="225" spans="1:10" ht="16.5" thickBot="1" x14ac:dyDescent="0.3">
      <c r="A225" s="1"/>
      <c r="B225" s="21"/>
      <c r="C225" s="408" t="str">
        <f>IF(E218="","Gross Pay Prior Year",CONCATENATE("Gross Pay ",YEAR(E218)-2))</f>
        <v>Gross Pay Prior Year</v>
      </c>
      <c r="D225" s="409"/>
      <c r="E225" s="325"/>
      <c r="F225" s="321"/>
      <c r="G225" s="321"/>
      <c r="H225" s="22"/>
      <c r="I225" s="268"/>
      <c r="J225" s="294"/>
    </row>
    <row r="226" spans="1:10" ht="7.5" customHeight="1" x14ac:dyDescent="0.25">
      <c r="A226" s="1"/>
      <c r="B226" s="1"/>
      <c r="C226" s="309"/>
      <c r="D226" s="309"/>
      <c r="E226" s="321"/>
      <c r="F226" s="321"/>
      <c r="G226" s="321"/>
      <c r="H226" s="22"/>
      <c r="I226" s="268"/>
      <c r="J226" s="294"/>
    </row>
    <row r="227" spans="1:10" ht="24" customHeight="1" x14ac:dyDescent="0.25">
      <c r="A227" s="1"/>
      <c r="B227" s="1"/>
      <c r="C227" s="445" t="str">
        <f>IF(D207="VOE", IF(SUM(E219:E222)=E223, "", "Base Pay + Overtime + Commissions/Tips do not add to the Gross Pay (Current Year).  Please correct the numbers or explain the difference."), "")</f>
        <v/>
      </c>
      <c r="D227" s="445"/>
      <c r="E227" s="445"/>
      <c r="F227" s="445"/>
      <c r="G227" s="445"/>
      <c r="H227" s="445"/>
      <c r="I227" s="268"/>
      <c r="J227" s="294"/>
    </row>
    <row r="228" spans="1:10" ht="16.5" thickBot="1" x14ac:dyDescent="0.3">
      <c r="A228" s="1"/>
      <c r="C228" s="446"/>
      <c r="D228" s="446"/>
      <c r="G228" s="75" t="s">
        <v>220</v>
      </c>
      <c r="H228" s="76">
        <f>IF(OR(C237 = "", D237="", E237=""), IF(OR(C236 = "", D236 = "", E236 = ""), (E235-C235)/2, (E236-C236)/2), (E237-C237)/2)</f>
        <v>0</v>
      </c>
      <c r="I228" s="268"/>
      <c r="J228" s="294"/>
    </row>
    <row r="229" spans="1:10" ht="15.75" customHeight="1" thickBot="1" x14ac:dyDescent="0.3">
      <c r="A229" s="1"/>
      <c r="B229" s="216" t="s">
        <v>221</v>
      </c>
      <c r="C229" s="447" t="s">
        <v>222</v>
      </c>
      <c r="D229" s="448"/>
      <c r="E229" s="143"/>
      <c r="F229" s="449" t="s">
        <v>223</v>
      </c>
      <c r="G229" s="450"/>
      <c r="H229" s="25" t="str">
        <f>IF(OR(H228="", H228 = 0, H228&gt;31), "", IF(H228 &gt;20, "Monthly", IF(H228&gt;14, "Semi-Monthly", IF(H228&gt;9, "Bi-Weekly", "Weekly"))))</f>
        <v/>
      </c>
      <c r="I229" s="268"/>
      <c r="J229" s="294"/>
    </row>
    <row r="230" spans="1:10" ht="7.5" customHeight="1" thickTop="1" x14ac:dyDescent="0.25">
      <c r="A230" s="1"/>
      <c r="B230" s="23"/>
      <c r="C230" s="24"/>
      <c r="D230" s="24"/>
      <c r="E230" s="24"/>
      <c r="F230" s="266"/>
      <c r="G230" s="267"/>
      <c r="H230" s="25"/>
      <c r="I230" s="268"/>
      <c r="J230" s="294"/>
    </row>
    <row r="231" spans="1:10" x14ac:dyDescent="0.25">
      <c r="A231" s="1"/>
      <c r="B231" s="1"/>
      <c r="C231" s="427" t="str">
        <f>IF(D207="Pay Stubs",IF(H205&lt;&gt;"",IF(OR(H205="Semi-Monthly",H205="Monthly"),"Enter number of Pay Periods to Date", IF(F231&gt;0,"Payroll Frequency changed, delete value in F231", "")),""), "")</f>
        <v/>
      </c>
      <c r="D231" s="427"/>
      <c r="E231" s="427"/>
      <c r="F231" s="45"/>
      <c r="G231" s="154">
        <f>IF(C231 = "Enter number of Pay Periods to Date", 50, 0)</f>
        <v>0</v>
      </c>
      <c r="H231" s="25"/>
      <c r="I231" s="268"/>
      <c r="J231" s="294"/>
    </row>
    <row r="232" spans="1:10" ht="15.75" customHeight="1" x14ac:dyDescent="0.25">
      <c r="A232" s="1"/>
      <c r="B232" s="5"/>
      <c r="C232" s="435" t="str">
        <f xml:space="preserve"> IF(AND(OR(G243="", G243 = 0), OR(H243="", H243=0)), "", IF(H228&gt;31, "Pay stubs do not appear to be consecutive based on dates entered.", IF(OR( E236 &lt; C236, E236 &lt;D236, E237 &lt; C237, E237 &lt;D237), "Pay Stubs may be out of order.  Please check dates.",IF(H229 = "", "", IF(E229 = H229, "", "If Payroll Frequency selected does not equal Recommended please provide an explanation.")))))</f>
        <v/>
      </c>
      <c r="D232" s="435"/>
      <c r="E232" s="435"/>
      <c r="F232" s="435"/>
      <c r="G232" s="435"/>
      <c r="H232" s="435"/>
      <c r="I232" s="268"/>
      <c r="J232" s="294"/>
    </row>
    <row r="233" spans="1:10" ht="7.5" customHeight="1" x14ac:dyDescent="0.25">
      <c r="A233" s="1"/>
      <c r="B233" s="1"/>
      <c r="C233" s="327"/>
      <c r="D233" s="268"/>
      <c r="E233" s="268"/>
      <c r="F233" s="268"/>
      <c r="G233" s="268"/>
      <c r="H233" s="268"/>
      <c r="I233" s="268"/>
      <c r="J233" s="294"/>
    </row>
    <row r="234" spans="1:10" ht="24.75" thickBot="1" x14ac:dyDescent="0.3">
      <c r="A234" s="1"/>
      <c r="B234" s="26"/>
      <c r="C234" s="29" t="s">
        <v>224</v>
      </c>
      <c r="D234" s="29" t="s">
        <v>225</v>
      </c>
      <c r="E234" s="29" t="s">
        <v>226</v>
      </c>
      <c r="F234" s="28" t="s">
        <v>227</v>
      </c>
      <c r="G234" s="29" t="s">
        <v>228</v>
      </c>
      <c r="H234" s="29" t="s">
        <v>213</v>
      </c>
      <c r="I234" s="1"/>
    </row>
    <row r="235" spans="1:10" ht="15.75" customHeight="1" x14ac:dyDescent="0.25">
      <c r="A235" s="1"/>
      <c r="B235" s="263" t="s">
        <v>229</v>
      </c>
      <c r="C235" s="166"/>
      <c r="D235" s="153"/>
      <c r="E235" s="167"/>
      <c r="F235" s="436" t="str">
        <f>IF(D207 = "Pay Stubs", IF(AND(H205 &lt;&gt; "", F209 &lt;&gt; ""), IF(H205 = "Annual", "1 pay check to date", IF(OR(H205="Semi-Monthly", H205 = "Monthly"), "", IF(E229 = "", "",CONCATENATE(G207," pay checks to date")))), ""), "")</f>
        <v/>
      </c>
      <c r="G235" s="439" t="str">
        <f>IF(D207 = "Pay Stubs", IF(G239 = "Hourly Pay Rate", IF((C238+D238+E238)/3&gt;VLOOKUP(H205,PayPeriods,6,FALSE),CONCATENATE("Average hours &gt; ", ROUND(VLOOKUP(H205, PayPeriods, 6, FALSE),2), " (Standard Work Hours in Year / Pay Periods in Year); ", ROUND(VLOOKUP(H205, PayPeriods, 6, FALSE),2), " hours used to calculate base pay."), ""), ""), "")</f>
        <v/>
      </c>
      <c r="H235" s="440"/>
      <c r="I235" s="30"/>
    </row>
    <row r="236" spans="1:10" x14ac:dyDescent="0.25">
      <c r="A236" s="1"/>
      <c r="B236" s="263" t="s">
        <v>230</v>
      </c>
      <c r="C236" s="168"/>
      <c r="D236" s="169"/>
      <c r="E236" s="170"/>
      <c r="F236" s="437"/>
      <c r="G236" s="441"/>
      <c r="H236" s="442"/>
      <c r="I236" s="38"/>
    </row>
    <row r="237" spans="1:10" x14ac:dyDescent="0.25">
      <c r="A237" s="1"/>
      <c r="B237" s="263" t="s">
        <v>231</v>
      </c>
      <c r="C237" s="168"/>
      <c r="D237" s="169"/>
      <c r="E237" s="171"/>
      <c r="F237" s="437"/>
      <c r="G237" s="441"/>
      <c r="H237" s="442"/>
      <c r="I237" s="30"/>
    </row>
    <row r="238" spans="1:10" ht="16.5" thickBot="1" x14ac:dyDescent="0.3">
      <c r="A238" s="1"/>
      <c r="B238" s="328" t="s">
        <v>232</v>
      </c>
      <c r="C238" s="329"/>
      <c r="D238" s="330"/>
      <c r="E238" s="331"/>
      <c r="F238" s="438"/>
      <c r="G238" s="441"/>
      <c r="H238" s="442"/>
      <c r="I238" s="30"/>
    </row>
    <row r="239" spans="1:10" ht="16.5" thickBot="1" x14ac:dyDescent="0.3">
      <c r="A239" s="1"/>
      <c r="B239" s="145" t="s">
        <v>214</v>
      </c>
      <c r="C239" s="274"/>
      <c r="D239" s="332"/>
      <c r="E239" s="333"/>
      <c r="F239" s="146" t="s">
        <v>233</v>
      </c>
      <c r="G239" s="443"/>
      <c r="H239" s="444"/>
      <c r="I239" s="30"/>
    </row>
    <row r="240" spans="1:10" x14ac:dyDescent="0.25">
      <c r="A240" s="1"/>
      <c r="B240" s="334" t="s">
        <v>217</v>
      </c>
      <c r="C240" s="274"/>
      <c r="D240" s="332"/>
      <c r="E240" s="333"/>
      <c r="F240" s="335"/>
      <c r="G240" s="336" t="str">
        <f>IF(OR(E229 = "", G239 = ""), "", IF(AND(E236="", E237 = ""), "", IF(D207 = "Pay Stubs", IF(G239 = "Hourly Pay Rate", H210*E239*(VLOOKUP(H205,PayPeriods,3,FALSE)),E239*VLOOKUP(G239, PayRates, 2, FALSE)), "")))</f>
        <v/>
      </c>
      <c r="H240" s="42"/>
      <c r="I240" s="30"/>
    </row>
    <row r="241" spans="1:10" x14ac:dyDescent="0.25">
      <c r="A241" s="1"/>
      <c r="B241" s="145" t="s">
        <v>183</v>
      </c>
      <c r="C241" s="274"/>
      <c r="D241" s="332"/>
      <c r="E241" s="333"/>
      <c r="F241" s="194"/>
      <c r="G241" s="337" t="str">
        <f>IF(E229="","",IF(AND(E236="",E237=""),"",IF(D207&lt;&gt;"Pay Stubs","", IF(YEAR(D209)=YEAR(E209), IF(OR(F241="", F241 = 0), (SUM(C241:E241)/3)*VLOOKUP(H205, PayPeriods, 3, FALSE), (F241/H209)*260), IF(J207=0,0,IF(OR(F241="", F241 = 0), SUM(C241:E241)/3*VLOOKUP(H205, PayPeriods, 3, FALSE), (F241/J207)*VLOOKUP(H205,PayPeriods,3,FALSE)))))))</f>
        <v/>
      </c>
      <c r="H241" s="19"/>
      <c r="I241" s="30"/>
    </row>
    <row r="242" spans="1:10" x14ac:dyDescent="0.25">
      <c r="A242" s="1"/>
      <c r="B242" s="145" t="s">
        <v>153</v>
      </c>
      <c r="C242" s="274"/>
      <c r="D242" s="332"/>
      <c r="E242" s="333"/>
      <c r="F242" s="194"/>
      <c r="G242" s="319" t="str">
        <f>IF(E229="","",IF(AND(E236="",E237=""),"",IF(D207&lt;&gt;"Pay Stubs","", IF(YEAR(D209)=YEAR(E209), IF(OR(F242="", F242 = 0), (SUM(C242:E242)/3)*VLOOKUP(H205, PayPeriods, 3, FALSE), (F242/H209)*260), IF(J207=0,0,IF(OR(F242="", F242 = 0), SUM(C242:E242)/3*VLOOKUP(H205, PayPeriods, 3, FALSE), (F242/J207)*VLOOKUP(H205,PayPeriods,3,FALSE)))))))</f>
        <v/>
      </c>
      <c r="H242" s="19"/>
      <c r="I242" s="30"/>
    </row>
    <row r="243" spans="1:10" ht="16.5" thickBot="1" x14ac:dyDescent="0.3">
      <c r="A243" s="1"/>
      <c r="B243" s="263" t="s">
        <v>234</v>
      </c>
      <c r="C243" s="338">
        <f>C240+C241+C242</f>
        <v>0</v>
      </c>
      <c r="D243" s="339">
        <f t="shared" ref="D243:E243" si="5">D240+D241+D242</f>
        <v>0</v>
      </c>
      <c r="E243" s="340">
        <f t="shared" si="5"/>
        <v>0</v>
      </c>
      <c r="F243" s="341"/>
      <c r="G243" s="337" t="str">
        <f>IF(E229 = "", "", IF(AND(E236 = "", E237=""), "", IF(D207 = "Pay Stubs", SUM(G240:G242), "")))</f>
        <v/>
      </c>
      <c r="H243" s="283" t="str">
        <f>IF(E229= "", "", IF(AND(E236="", E237 = ""), "", IF(D207 = "Pay Stubs", IF(YEAR(D209) = YEAR(F209), (F243/H209) *260, IF(J207 = 0, 0, (F243/J207)*VLOOKUP(H205,PayPeriods,3,FALSE))), "")))</f>
        <v/>
      </c>
      <c r="I243" s="30"/>
      <c r="J243" s="322"/>
    </row>
    <row r="244" spans="1:10" ht="7.5" customHeight="1" x14ac:dyDescent="0.25">
      <c r="A244" s="1"/>
      <c r="B244" s="4"/>
      <c r="C244" s="321"/>
      <c r="D244" s="321"/>
      <c r="E244" s="321"/>
      <c r="F244" s="321"/>
      <c r="G244" s="321"/>
      <c r="H244" s="321"/>
      <c r="I244" s="30"/>
    </row>
    <row r="245" spans="1:10" x14ac:dyDescent="0.25">
      <c r="A245" s="1"/>
      <c r="B245" s="31" t="str">
        <f>IF(D207 = "VOE", "", IF(SUM(F240:F242) = 0, "",IF(SUM(F240:F242) = F243, "", "Year to Date Base pay, Overtime and Other income do not add to the Gross Wages, please correct or explain.")))</f>
        <v/>
      </c>
      <c r="C245" s="1"/>
      <c r="D245" s="1"/>
      <c r="E245" s="293"/>
      <c r="F245" s="268"/>
      <c r="G245" s="268"/>
      <c r="H245" s="268"/>
      <c r="I245" s="268"/>
    </row>
    <row r="246" spans="1:10" x14ac:dyDescent="0.25">
      <c r="A246" s="1"/>
      <c r="B246" s="31" t="str">
        <f>IF(D207 = "VOE", "", IF(F243 &lt; E243, "Year to Date Gross Wages must be greater than or equal to the last pay stub", ""))</f>
        <v/>
      </c>
      <c r="C246" s="1"/>
      <c r="D246" s="1"/>
      <c r="E246" s="268"/>
      <c r="F246" s="268"/>
      <c r="G246" s="268"/>
      <c r="H246" s="268"/>
      <c r="I246" s="268"/>
    </row>
    <row r="247" spans="1:10" x14ac:dyDescent="0.25">
      <c r="A247" s="1"/>
      <c r="B247" s="1"/>
      <c r="C247" s="31"/>
      <c r="D247" s="1"/>
      <c r="E247" s="268"/>
      <c r="F247" s="268"/>
      <c r="G247" s="268"/>
      <c r="H247" s="268"/>
      <c r="I247" s="268"/>
    </row>
    <row r="248" spans="1:10" x14ac:dyDescent="0.25">
      <c r="A248" s="1"/>
      <c r="B248" s="32" t="str">
        <f xml:space="preserve"> IF(AND(B249 = "", B250 = ""), "", "If Regular Base Hours and/or Base Pay Rate are not provided on the check stubs, enter the numbers calculated below.")</f>
        <v/>
      </c>
      <c r="C248" s="31"/>
      <c r="D248" s="1"/>
      <c r="E248" s="268"/>
      <c r="F248" s="268"/>
      <c r="G248" s="268"/>
      <c r="H248" s="268"/>
      <c r="I248" s="268"/>
    </row>
    <row r="249" spans="1:10" x14ac:dyDescent="0.25">
      <c r="A249" s="1"/>
      <c r="B249" s="33" t="str">
        <f>IF(D207 = "Pay Stubs", IF(G239 = "Hourly Pay Rate", IF(AND(C249="", D249 = "", E249 = ""), "","Hours Calculator"), ""), "")</f>
        <v/>
      </c>
      <c r="C249" s="34" t="str">
        <f>IF(D207 = "Pay Stubs", IF(G239 = "Hourly Pay Rate", IF(C239 = "", "",C240/C239), ""), "")</f>
        <v/>
      </c>
      <c r="D249" s="34" t="str">
        <f>IF(D207 = "Pay Stubs", IF(G239 = "Hourly Pay Rate", IF(D239 = "", "", D240/D239), ""), "")</f>
        <v/>
      </c>
      <c r="E249" s="34" t="str">
        <f>IF(D207 = "Pay Stubs", IF(G239 = "Hourly Pay Rate", IF(E239 = "", "", E240/E239), ""), "")</f>
        <v/>
      </c>
      <c r="F249" s="268"/>
      <c r="G249" s="35"/>
      <c r="H249" s="1"/>
      <c r="I249" s="268"/>
    </row>
    <row r="250" spans="1:10" x14ac:dyDescent="0.25">
      <c r="A250" s="1"/>
      <c r="B250" s="33" t="str">
        <f>IF(D207 = "Pay Stubs", IF(G239 = "Hourly Pay Rate", IF(AND(C250="", D250 = "", E250 = ""), "","Rate Calculator"), ""), "")</f>
        <v/>
      </c>
      <c r="C250" s="36" t="str">
        <f>IF(D207 = "Pay Stubs", IF(G239="Hourly Pay Rate", IF(OR(C238 = "",C238 = 0), "", C240/C238),""), "")</f>
        <v/>
      </c>
      <c r="D250" s="36" t="str">
        <f>IF(D207="Pay Stubs",IF(G239="Hourly Pay Rate",IF(OR(D238="", D238 = 0),"",D240/D238), ""),"")</f>
        <v/>
      </c>
      <c r="E250" s="36" t="str">
        <f>IF(D207 = "Pay Stubs", IF(G239="Hourly Pay Rate", IF(OR(E238 = "",E238 = 0), "", E240/E238), ""), "")</f>
        <v/>
      </c>
      <c r="F250" s="1"/>
      <c r="G250" s="35"/>
      <c r="H250" s="1"/>
      <c r="I250" s="268"/>
    </row>
    <row r="251" spans="1:10" x14ac:dyDescent="0.25">
      <c r="A251" s="1"/>
      <c r="B251" s="268"/>
      <c r="C251" s="268"/>
      <c r="D251" s="268"/>
      <c r="E251" s="268"/>
      <c r="F251" s="268"/>
      <c r="G251" s="1"/>
      <c r="H251" s="6"/>
      <c r="I251" s="268"/>
    </row>
  </sheetData>
  <sheetProtection algorithmName="SHA-512" hashValue="NisyaqHcfjBVzmNtgCkGkIHcuwfukwXcyjxMA66OcEBWRaym8FxUwHKHUgZlAcf8y+DkNCSMOXjV1gyfgvEPCw==" saltValue="7MhJ3MZXARtoAgsqoVy+PA==" spinCount="100000" sheet="1" selectLockedCells="1"/>
  <mergeCells count="138">
    <mergeCell ref="G239:H239"/>
    <mergeCell ref="C228:D228"/>
    <mergeCell ref="C229:D229"/>
    <mergeCell ref="F229:G229"/>
    <mergeCell ref="C231:E231"/>
    <mergeCell ref="C232:H232"/>
    <mergeCell ref="F235:F238"/>
    <mergeCell ref="G235:H238"/>
    <mergeCell ref="C220:D220"/>
    <mergeCell ref="C221:D222"/>
    <mergeCell ref="C223:D223"/>
    <mergeCell ref="C224:D224"/>
    <mergeCell ref="C225:D225"/>
    <mergeCell ref="C227:H227"/>
    <mergeCell ref="C215:D215"/>
    <mergeCell ref="B216:B219"/>
    <mergeCell ref="C216:D216"/>
    <mergeCell ref="G216:H216"/>
    <mergeCell ref="C217:D217"/>
    <mergeCell ref="F217:H217"/>
    <mergeCell ref="C218:D218"/>
    <mergeCell ref="F218:G218"/>
    <mergeCell ref="C219:D219"/>
    <mergeCell ref="F185:F188"/>
    <mergeCell ref="G185:H188"/>
    <mergeCell ref="G189:H189"/>
    <mergeCell ref="D205:G205"/>
    <mergeCell ref="C212:H212"/>
    <mergeCell ref="C175:D175"/>
    <mergeCell ref="C177:H177"/>
    <mergeCell ref="C178:D178"/>
    <mergeCell ref="C179:D179"/>
    <mergeCell ref="F179:G179"/>
    <mergeCell ref="C181:E181"/>
    <mergeCell ref="C170:D170"/>
    <mergeCell ref="C171:D172"/>
    <mergeCell ref="C173:D173"/>
    <mergeCell ref="C174:D174"/>
    <mergeCell ref="G139:H139"/>
    <mergeCell ref="D155:G155"/>
    <mergeCell ref="C162:H162"/>
    <mergeCell ref="C165:D165"/>
    <mergeCell ref="C182:H182"/>
    <mergeCell ref="B166:B169"/>
    <mergeCell ref="C166:D166"/>
    <mergeCell ref="G166:H166"/>
    <mergeCell ref="C167:D167"/>
    <mergeCell ref="F167:H167"/>
    <mergeCell ref="C168:D168"/>
    <mergeCell ref="C128:D128"/>
    <mergeCell ref="C129:D129"/>
    <mergeCell ref="F129:G129"/>
    <mergeCell ref="C131:E131"/>
    <mergeCell ref="C132:H132"/>
    <mergeCell ref="F135:F138"/>
    <mergeCell ref="G135:H138"/>
    <mergeCell ref="F168:G168"/>
    <mergeCell ref="C169:D169"/>
    <mergeCell ref="C120:D120"/>
    <mergeCell ref="C121:D122"/>
    <mergeCell ref="C123:D123"/>
    <mergeCell ref="C124:D124"/>
    <mergeCell ref="C125:D125"/>
    <mergeCell ref="C127:H127"/>
    <mergeCell ref="C112:H112"/>
    <mergeCell ref="C115:D115"/>
    <mergeCell ref="B116:B119"/>
    <mergeCell ref="C116:D116"/>
    <mergeCell ref="G116:H116"/>
    <mergeCell ref="C117:D117"/>
    <mergeCell ref="F117:H117"/>
    <mergeCell ref="C118:D118"/>
    <mergeCell ref="F118:G118"/>
    <mergeCell ref="C119:D119"/>
    <mergeCell ref="C82:H82"/>
    <mergeCell ref="F85:F88"/>
    <mergeCell ref="G85:H88"/>
    <mergeCell ref="G89:H89"/>
    <mergeCell ref="D105:G105"/>
    <mergeCell ref="C74:D74"/>
    <mergeCell ref="C75:D75"/>
    <mergeCell ref="C77:H77"/>
    <mergeCell ref="C78:D78"/>
    <mergeCell ref="C79:D79"/>
    <mergeCell ref="F79:G79"/>
    <mergeCell ref="C70:D70"/>
    <mergeCell ref="C71:D72"/>
    <mergeCell ref="C73:D73"/>
    <mergeCell ref="F50:G50"/>
    <mergeCell ref="D55:G55"/>
    <mergeCell ref="C62:H62"/>
    <mergeCell ref="C65:D65"/>
    <mergeCell ref="C81:E81"/>
    <mergeCell ref="B66:B69"/>
    <mergeCell ref="C66:D66"/>
    <mergeCell ref="G66:H66"/>
    <mergeCell ref="C67:D67"/>
    <mergeCell ref="F67:H67"/>
    <mergeCell ref="C40:D40"/>
    <mergeCell ref="C68:D68"/>
    <mergeCell ref="F68:G68"/>
    <mergeCell ref="C69:D69"/>
    <mergeCell ref="C49:D49"/>
    <mergeCell ref="C47:D47"/>
    <mergeCell ref="C46:D46"/>
    <mergeCell ref="C44:D44"/>
    <mergeCell ref="C43:D43"/>
    <mergeCell ref="B35:B38"/>
    <mergeCell ref="B32:B34"/>
    <mergeCell ref="C32:D32"/>
    <mergeCell ref="C33:D33"/>
    <mergeCell ref="C34:D34"/>
    <mergeCell ref="C35:D35"/>
    <mergeCell ref="C36:D36"/>
    <mergeCell ref="C37:D37"/>
    <mergeCell ref="C38:D38"/>
    <mergeCell ref="C23:D23"/>
    <mergeCell ref="C24:D24"/>
    <mergeCell ref="C25:D25"/>
    <mergeCell ref="C26:D26"/>
    <mergeCell ref="C29:D29"/>
    <mergeCell ref="F29:G29"/>
    <mergeCell ref="C27:D27"/>
    <mergeCell ref="B14:D14"/>
    <mergeCell ref="B15:D15"/>
    <mergeCell ref="C19:D19"/>
    <mergeCell ref="C20:D20"/>
    <mergeCell ref="C21:D21"/>
    <mergeCell ref="C22:D22"/>
    <mergeCell ref="B12:D12"/>
    <mergeCell ref="B13:D13"/>
    <mergeCell ref="B1:I2"/>
    <mergeCell ref="E5:H5"/>
    <mergeCell ref="B8:D8"/>
    <mergeCell ref="G8:H11"/>
    <mergeCell ref="B9:D9"/>
    <mergeCell ref="B10:D10"/>
    <mergeCell ref="B11:D11"/>
  </mergeCells>
  <conditionalFormatting sqref="C81:E81">
    <cfRule type="expression" dxfId="223" priority="48" stopIfTrue="1">
      <formula>IF(OR(E79="Monthly",E79="Semi-monthly"),"TRUE","FALSE")</formula>
    </cfRule>
    <cfRule type="cellIs" dxfId="222" priority="50" stopIfTrue="1" operator="equal">
      <formula>"Payroll Frequency changed, delete value in F129"</formula>
    </cfRule>
  </conditionalFormatting>
  <conditionalFormatting sqref="C131:E131">
    <cfRule type="expression" dxfId="221" priority="26" stopIfTrue="1">
      <formula>IF(OR(E129="Monthly",E129="Semi-monthly"),"TRUE","FALSE")</formula>
    </cfRule>
    <cfRule type="cellIs" dxfId="220" priority="28" stopIfTrue="1" operator="equal">
      <formula>"Payroll Frequency changed, delete value in F129"</formula>
    </cfRule>
  </conditionalFormatting>
  <conditionalFormatting sqref="C181:E181">
    <cfRule type="expression" dxfId="219" priority="19" stopIfTrue="1">
      <formula>IF(OR(E179="Monthly",E179="Semi-monthly"),"TRUE","FALSE")</formula>
    </cfRule>
    <cfRule type="cellIs" dxfId="218" priority="21" stopIfTrue="1" operator="equal">
      <formula>"Payroll Frequency changed, delete value in F129"</formula>
    </cfRule>
  </conditionalFormatting>
  <conditionalFormatting sqref="C231:E231">
    <cfRule type="expression" dxfId="217" priority="12" stopIfTrue="1">
      <formula>IF(OR(E229="Monthly",E229="Semi-monthly"),"TRUE","FALSE")</formula>
    </cfRule>
    <cfRule type="cellIs" dxfId="216" priority="14" stopIfTrue="1" operator="equal">
      <formula>"Payroll Frequency changed, delete value in F129"</formula>
    </cfRule>
  </conditionalFormatting>
  <conditionalFormatting sqref="F81">
    <cfRule type="expression" dxfId="215" priority="47" stopIfTrue="1">
      <formula>IF(D57="Pay Stubs",IF(OR(E79="Semi-monthly",E79="Monthly"),1,0),0)</formula>
    </cfRule>
    <cfRule type="cellIs" dxfId="214" priority="49" stopIfTrue="1" operator="greaterThan">
      <formula>$G$131</formula>
    </cfRule>
  </conditionalFormatting>
  <conditionalFormatting sqref="F131">
    <cfRule type="expression" dxfId="213" priority="25" stopIfTrue="1">
      <formula>IF(D107="Pay Stubs",IF(OR(E129="Semi-monthly",E129="Monthly"),1,0),0)</formula>
    </cfRule>
    <cfRule type="cellIs" dxfId="212" priority="27" stopIfTrue="1" operator="greaterThan">
      <formula>$G$131</formula>
    </cfRule>
  </conditionalFormatting>
  <conditionalFormatting sqref="F181">
    <cfRule type="expression" dxfId="211" priority="18" stopIfTrue="1">
      <formula>IF(D157="Pay Stubs",IF(OR(E179="Semi-monthly",E179="Monthly"),1,0),0)</formula>
    </cfRule>
    <cfRule type="cellIs" dxfId="210" priority="20" stopIfTrue="1" operator="greaterThan">
      <formula>$G$131</formula>
    </cfRule>
  </conditionalFormatting>
  <conditionalFormatting sqref="F231">
    <cfRule type="expression" dxfId="209" priority="11" stopIfTrue="1">
      <formula>IF(D207="Pay Stubs",IF(OR(E229="Semi-monthly",E229="Monthly"),1,0),0)</formula>
    </cfRule>
    <cfRule type="cellIs" dxfId="208" priority="13" stopIfTrue="1" operator="greaterThan">
      <formula>$G$131</formula>
    </cfRule>
  </conditionalFormatting>
  <conditionalFormatting sqref="H68">
    <cfRule type="expression" dxfId="207" priority="31">
      <formula>IF(OR(E67="Semi-Monthly",E67="Monthly"),1,0)</formula>
    </cfRule>
    <cfRule type="cellIs" dxfId="206" priority="96" stopIfTrue="1" operator="greaterThan">
      <formula>I68</formula>
    </cfRule>
    <cfRule type="cellIs" dxfId="205" priority="98" stopIfTrue="1" operator="lessThan">
      <formula>I68</formula>
    </cfRule>
  </conditionalFormatting>
  <conditionalFormatting sqref="H118">
    <cfRule type="expression" dxfId="204" priority="7">
      <formula>IF(OR(E117="Semi-Monthly",E117="Monthly"),1,0)</formula>
    </cfRule>
    <cfRule type="cellIs" dxfId="203" priority="8" stopIfTrue="1" operator="greaterThan">
      <formula>I118</formula>
    </cfRule>
    <cfRule type="cellIs" dxfId="202" priority="9" stopIfTrue="1" operator="lessThan">
      <formula>I118</formula>
    </cfRule>
  </conditionalFormatting>
  <conditionalFormatting sqref="H168">
    <cfRule type="expression" dxfId="201" priority="4">
      <formula>IF(OR(E167="Semi-Monthly",E167="Monthly"),1,0)</formula>
    </cfRule>
    <cfRule type="cellIs" dxfId="200" priority="5" stopIfTrue="1" operator="greaterThan">
      <formula>I168</formula>
    </cfRule>
    <cfRule type="cellIs" dxfId="199" priority="6" stopIfTrue="1" operator="lessThan">
      <formula>I168</formula>
    </cfRule>
  </conditionalFormatting>
  <conditionalFormatting sqref="H218">
    <cfRule type="expression" dxfId="198" priority="1">
      <formula>IF(OR(E217="Semi-Monthly",E217="Monthly"),1,0)</formula>
    </cfRule>
    <cfRule type="cellIs" dxfId="197" priority="2" stopIfTrue="1" operator="greaterThan">
      <formula>I218</formula>
    </cfRule>
    <cfRule type="cellIs" dxfId="196" priority="3" stopIfTrue="1" operator="lessThan">
      <formula>I218</formula>
    </cfRule>
  </conditionalFormatting>
  <dataValidations count="22">
    <dataValidation type="whole" operator="lessThanOrEqual" allowBlank="1" showInputMessage="1" showErrorMessage="1" error="Weeks Employed to Date can not exceed Weeks Employed in Calendar Year." sqref="E32" xr:uid="{00000000-0002-0000-0400-000000000000}">
      <formula1>C31</formula1>
    </dataValidation>
    <dataValidation type="whole" allowBlank="1" showInputMessage="1" showErrorMessage="1" error="Weeks Off Work During Year + Weeks Employed to Date can not exceed 52." sqref="E29" xr:uid="{00000000-0002-0000-0400-000001000000}">
      <formula1>0</formula1>
      <formula2>D31</formula2>
    </dataValidation>
    <dataValidation type="list" allowBlank="1" showInputMessage="1" showErrorMessage="1" sqref="G189:H189 G166:H166 G89:H89 G66:H66 G139:H139 G116:H116 G239:H239 G216:H216" xr:uid="{00000000-0002-0000-0400-000002000000}">
      <formula1>"Hourly Pay Rate, Weekly Pay Rate, Bi-Weekly Pay Rate, Semi-Monthly Pay Rate, Monthly Pay Rate, Annual Pay Rate"</formula1>
    </dataValidation>
    <dataValidation type="whole" allowBlank="1" showInputMessage="1" showErrorMessage="1" sqref="F81 F181 H68 H118 F131 H168 F231 H218" xr:uid="{00000000-0002-0000-0400-000003000000}">
      <formula1>0</formula1>
      <formula2>24</formula2>
    </dataValidation>
    <dataValidation type="list" allowBlank="1" showInputMessage="1" showErrorMessage="1" error="Please delete the entry and select a schedule from the drop down list." sqref="E179 E167 E79 E67 E129 E117 E229 E217" xr:uid="{00000000-0002-0000-0400-000004000000}">
      <formula1>"Weekly, Bi-Weekly, Semi-Monthly, Monthly"</formula1>
    </dataValidation>
    <dataValidation allowBlank="1" showInputMessage="1" showErrorMessage="1" prompt="If a range of hours is indicated on the VOE, enter the high end of the range." sqref="C165:D165 C33:D33 C65:D65 C115:D115 C215:D215" xr:uid="{00000000-0002-0000-0400-000005000000}"/>
    <dataValidation showDropDown="1" showInputMessage="1" showErrorMessage="1" sqref="G157:G158 G207:G208 G107:G108 G57:G58" xr:uid="{00000000-0002-0000-0400-000006000000}"/>
    <dataValidation type="list" allowBlank="1" showInputMessage="1" showErrorMessage="1" sqref="D207 D107 D157 D57" xr:uid="{00000000-0002-0000-0400-000007000000}">
      <formula1>"VOE, Pay Stubs"</formula1>
    </dataValidation>
    <dataValidation allowBlank="1" showInputMessage="1" showErrorMessage="1" prompt="If Thru Date is not provided, enter the date the VOE was signed." sqref="C168:D168 C68:D68 C118:D118 C218:D218" xr:uid="{00000000-0002-0000-0400-000008000000}"/>
    <dataValidation allowBlank="1" showInputMessage="1" showErrorMessage="1" prompt="Enter the type of income documentation used to qualify the household." sqref="C207 C107 C157 C57" xr:uid="{00000000-0002-0000-0400-000009000000}"/>
    <dataValidation allowBlank="1" showInputMessage="1" showErrorMessage="1" prompt="If blank, worksheet calculation assumes the person was employed at position prior to January 1 of the income documentation year." sqref="C209 C109 C159 C59" xr:uid="{00000000-0002-0000-0400-00000A000000}"/>
    <dataValidation allowBlank="1" showInputMessage="1" showErrorMessage="1" prompt="If unknown enter Weekly." sqref="C167:D167 C67:D67 C117:D117 C217:D217" xr:uid="{00000000-0002-0000-0400-00000B000000}"/>
    <dataValidation allowBlank="1" showInputMessage="1" showErrorMessage="1" prompt="Enter the Household Member Number (1-15) from the Household Summary Tab." sqref="D5" xr:uid="{00000000-0002-0000-0400-00000C000000}"/>
    <dataValidation type="list" allowBlank="1" showInputMessage="1" showErrorMessage="1" sqref="H29" xr:uid="{00000000-0002-0000-0400-00000D000000}">
      <formula1>"No, Yes"</formula1>
    </dataValidation>
    <dataValidation allowBlank="1" showInputMessage="1" showErrorMessage="1" prompt="Count full weeks from off season start date to off season end date indicated on VOE." sqref="C29:D29" xr:uid="{00000000-0002-0000-0400-00000E000000}"/>
    <dataValidation allowBlank="1" showInputMessage="1" showErrorMessage="1" prompt="It is important to determine the pay schedule to accurately calculate pay periods to date." sqref="C81:E81 C181:E181 F68:G68 F118:G118 C131:E131 F168:G168 C231:E231 F218:G218" xr:uid="{00000000-0002-0000-0400-00000F000000}"/>
    <dataValidation allowBlank="1" showInputMessage="1" showErrorMessage="1" prompt="Include vacation, holiday and sick pay in Base Pay." sqref="B90 B140 B190 B240" xr:uid="{00000000-0002-0000-0400-000010000000}"/>
    <dataValidation allowBlank="1" showInputMessage="1" showErrorMessage="1" prompt="Include vacation, holiday and sick time in regular/base hours.  " sqref="B88 B138 B188 B238" xr:uid="{00000000-0002-0000-0400-000011000000}"/>
    <dataValidation allowBlank="1" showInputMessage="1" showErrorMessage="1" prompt="Earnings for the remainder of the year will be based on the monthly average of the adjusted income from the two most recent years.  If less than two prior years self employment history, the current year will be included in the average." sqref="H42" xr:uid="{00000000-0002-0000-0400-000012000000}"/>
    <dataValidation type="custom" allowBlank="1" showInputMessage="1" showErrorMessage="1" errorTitle="Missing Information" error="Verification and hire date must be indicated above before income can be entered." sqref="E65:E66 E68:E70 E74:E75 E72 D88:E92 D93:F93 C88:C93 C85:E87 C188:C193 C135:E137 E115:E116 E118:E120 E124:E125 E122 D138:E142 D143:F143 C138:C143 C185:E187 E165:E166 E168:E170 E174:E175 E172 D188:E192 D193:F193 C235:E237 D243:F243 C238:C243 E224:E225 E222 D238:E242 E215:E216 E218:E220" xr:uid="{00000000-0002-0000-0400-000013000000}">
      <formula1>$E$57=1</formula1>
    </dataValidation>
    <dataValidation type="custom" allowBlank="1" showInputMessage="1" showErrorMessage="1" errorTitle="Missing Information" error="Verification and hire date must be indicated above before income can be entered." prompt="If YTD amount is not listed on the pay stubs leave blank." sqref="F90:F92 F140:F142 F190:F192 F240:F242" xr:uid="{00000000-0002-0000-0400-000014000000}">
      <formula1>$E$57=1</formula1>
    </dataValidation>
    <dataValidation allowBlank="1" showInputMessage="1" showErrorMessage="1" errorTitle="Missing Information" error="Verification and hire date must be indicated above before income can be entered." sqref="E73 E173 E123 E223" xr:uid="{00000000-0002-0000-0400-000015000000}"/>
  </dataValidations>
  <pageMargins left="0.25" right="0.25" top="0.5" bottom="0.5" header="0.3" footer="0.3"/>
  <pageSetup orientation="portrait" blackAndWhite="1" errors="blank" r:id="rId1"/>
  <headerFooter>
    <oddFooter>&amp;R&amp;8January 2016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Z251"/>
  <sheetViews>
    <sheetView showGridLines="0" zoomScaleNormal="100" workbookViewId="0">
      <selection activeCell="E25" sqref="E25"/>
    </sheetView>
  </sheetViews>
  <sheetFormatPr defaultRowHeight="15.75" x14ac:dyDescent="0.25"/>
  <cols>
    <col min="1" max="1" width="5.25" customWidth="1"/>
    <col min="2" max="2" width="15.75" customWidth="1"/>
    <col min="3" max="3" width="11.25" customWidth="1"/>
    <col min="4" max="4" width="18.5" customWidth="1"/>
    <col min="5" max="5" width="11.625" customWidth="1"/>
    <col min="6" max="6" width="11.25" customWidth="1"/>
    <col min="7" max="7" width="12.25" customWidth="1"/>
    <col min="8" max="8" width="10.75" customWidth="1"/>
    <col min="9" max="9" width="3.625" customWidth="1"/>
    <col min="10" max="10" width="15.125" customWidth="1"/>
    <col min="11" max="11" width="9.75" customWidth="1"/>
    <col min="12" max="12" width="15" style="2" customWidth="1"/>
    <col min="13" max="13" width="7.75" style="2" customWidth="1"/>
    <col min="14" max="14" width="9.25" customWidth="1"/>
    <col min="17" max="17" width="12.75" customWidth="1"/>
    <col min="19" max="19" width="11.625" customWidth="1"/>
    <col min="20" max="20" width="13.125" customWidth="1"/>
    <col min="21" max="21" width="12.25" customWidth="1"/>
    <col min="22" max="22" width="10.5" customWidth="1"/>
    <col min="23" max="23" width="12" customWidth="1"/>
    <col min="24" max="24" width="10.125" customWidth="1"/>
  </cols>
  <sheetData>
    <row r="1" spans="1:23" ht="15.75" customHeight="1" x14ac:dyDescent="0.25">
      <c r="A1" s="1"/>
      <c r="B1" s="453" t="s">
        <v>241</v>
      </c>
      <c r="C1" s="375"/>
      <c r="D1" s="375"/>
      <c r="E1" s="375"/>
      <c r="F1" s="375"/>
      <c r="G1" s="375"/>
      <c r="H1" s="375"/>
      <c r="I1" s="376"/>
      <c r="J1" s="49"/>
      <c r="K1" s="49"/>
      <c r="L1" s="50"/>
      <c r="M1" s="50"/>
      <c r="N1" s="49"/>
      <c r="O1" s="49"/>
      <c r="P1" s="49"/>
      <c r="Q1" s="49"/>
      <c r="R1" s="49"/>
      <c r="S1" s="49"/>
      <c r="T1" s="49"/>
      <c r="U1" s="49"/>
      <c r="V1" s="49"/>
      <c r="W1" s="49"/>
    </row>
    <row r="2" spans="1:23" ht="22.5" customHeight="1" thickBot="1" x14ac:dyDescent="0.3">
      <c r="A2" s="1"/>
      <c r="B2" s="377"/>
      <c r="C2" s="378"/>
      <c r="D2" s="378"/>
      <c r="E2" s="378"/>
      <c r="F2" s="378"/>
      <c r="G2" s="378"/>
      <c r="H2" s="378"/>
      <c r="I2" s="379"/>
      <c r="J2" s="49"/>
      <c r="K2" s="49"/>
      <c r="L2" s="50"/>
      <c r="M2" s="50"/>
      <c r="N2" s="49"/>
      <c r="O2" s="49"/>
      <c r="P2" s="49"/>
      <c r="Q2" s="49"/>
      <c r="R2" s="49"/>
      <c r="S2" s="49"/>
      <c r="T2" s="49"/>
      <c r="U2" s="49"/>
      <c r="V2" s="49"/>
      <c r="W2" s="49"/>
    </row>
    <row r="3" spans="1:23" ht="14.25" customHeight="1" x14ac:dyDescent="0.25">
      <c r="A3" s="1"/>
      <c r="B3" s="1"/>
      <c r="C3" s="1"/>
      <c r="D3" s="1"/>
      <c r="E3" s="1"/>
      <c r="F3" s="7" t="s">
        <v>141</v>
      </c>
      <c r="G3" s="7"/>
      <c r="H3" s="7"/>
      <c r="I3" s="1"/>
      <c r="J3" s="49"/>
      <c r="K3" s="49"/>
      <c r="L3" s="50"/>
      <c r="M3" s="50"/>
      <c r="N3" s="49"/>
      <c r="O3" s="49"/>
      <c r="P3" s="49"/>
      <c r="Q3" s="49"/>
      <c r="R3" s="49"/>
      <c r="S3" s="49"/>
      <c r="T3" s="49"/>
      <c r="U3" s="49"/>
      <c r="V3" s="49"/>
      <c r="W3" s="49"/>
    </row>
    <row r="4" spans="1:23" ht="13.5" customHeight="1" thickBot="1" x14ac:dyDescent="0.3">
      <c r="A4" s="1"/>
      <c r="B4" s="56" t="s">
        <v>242</v>
      </c>
      <c r="C4" s="54"/>
      <c r="D4" s="8"/>
      <c r="E4" s="268"/>
      <c r="F4" s="7"/>
      <c r="G4" s="7"/>
      <c r="H4" s="7"/>
      <c r="I4" s="1"/>
      <c r="J4" s="49"/>
      <c r="K4" s="49"/>
      <c r="L4" s="50"/>
      <c r="M4" s="50"/>
      <c r="N4" s="49"/>
      <c r="O4" s="49"/>
      <c r="P4" s="49"/>
      <c r="Q4" s="49"/>
      <c r="R4" s="49"/>
      <c r="S4" s="49"/>
      <c r="T4" s="49"/>
      <c r="U4" s="49"/>
      <c r="V4" s="49"/>
      <c r="W4" s="49"/>
    </row>
    <row r="5" spans="1:23" ht="15" customHeight="1" thickBot="1" x14ac:dyDescent="0.3">
      <c r="A5" s="53"/>
      <c r="B5" s="57" t="s">
        <v>243</v>
      </c>
      <c r="C5" s="55"/>
      <c r="D5" s="269">
        <v>2</v>
      </c>
      <c r="E5" s="380" t="str">
        <f>IF(D5 = "", "", IF(OR(D5=0, D5&gt;15), "Invalid Household Member Number", IF(VLOOKUP(D5, Name, 2, FALSE) = "", "Name not entered on Household Summary", VLOOKUP(D5, Name, 2, FALSE))))</f>
        <v>Name not entered on Household Summary</v>
      </c>
      <c r="F5" s="380"/>
      <c r="G5" s="380"/>
      <c r="H5" s="381"/>
      <c r="I5" s="1"/>
      <c r="J5" s="49"/>
      <c r="K5" s="49"/>
      <c r="L5" s="50"/>
      <c r="M5" s="50"/>
      <c r="N5" s="49"/>
      <c r="O5" s="49"/>
      <c r="P5" s="49"/>
      <c r="Q5" s="49"/>
      <c r="R5" s="49"/>
      <c r="S5" s="49"/>
      <c r="T5" s="49"/>
      <c r="U5" s="49"/>
      <c r="V5" s="49"/>
      <c r="W5" s="49"/>
    </row>
    <row r="6" spans="1:23" ht="15" customHeight="1" x14ac:dyDescent="0.25">
      <c r="A6" s="1"/>
      <c r="B6" s="1"/>
      <c r="C6" s="1"/>
      <c r="D6" s="1"/>
      <c r="E6" s="1"/>
      <c r="F6" s="52" t="s">
        <v>144</v>
      </c>
      <c r="G6" s="1"/>
      <c r="H6" s="1"/>
      <c r="I6" s="1"/>
      <c r="J6" s="49"/>
      <c r="K6" s="49"/>
      <c r="L6" s="50"/>
      <c r="M6" s="50"/>
      <c r="N6" s="49"/>
      <c r="O6" s="49"/>
      <c r="P6" s="49"/>
      <c r="Q6" s="49"/>
      <c r="R6" s="49"/>
      <c r="S6" s="49"/>
      <c r="T6" s="49"/>
      <c r="U6" s="49"/>
      <c r="V6" s="49"/>
      <c r="W6" s="49"/>
    </row>
    <row r="7" spans="1:23" ht="11.25" customHeight="1" x14ac:dyDescent="0.25">
      <c r="A7" s="1"/>
      <c r="B7" s="5" t="s">
        <v>145</v>
      </c>
      <c r="C7" s="268"/>
      <c r="D7" s="1"/>
      <c r="E7" s="52" t="s">
        <v>146</v>
      </c>
      <c r="F7" s="52" t="s">
        <v>147</v>
      </c>
      <c r="G7" s="1"/>
      <c r="H7" s="1"/>
      <c r="I7" s="1"/>
      <c r="J7" s="49"/>
      <c r="K7" s="49"/>
      <c r="L7" s="50"/>
      <c r="M7" s="50"/>
      <c r="N7" s="49"/>
      <c r="O7" s="49"/>
      <c r="P7" s="49"/>
      <c r="Q7" s="49"/>
      <c r="R7" s="49"/>
      <c r="S7" s="49"/>
      <c r="T7" s="49"/>
      <c r="U7" s="49"/>
      <c r="V7" s="49"/>
      <c r="W7" s="49"/>
    </row>
    <row r="8" spans="1:23" x14ac:dyDescent="0.25">
      <c r="A8" s="1"/>
      <c r="B8" s="373" t="str">
        <f>IF(D55 = "", "Position 1", D55)</f>
        <v>Position 1</v>
      </c>
      <c r="C8" s="373"/>
      <c r="D8" s="373"/>
      <c r="E8" s="83" t="s">
        <v>148</v>
      </c>
      <c r="F8" s="270">
        <f>IF(D57="VOE",IF(H73&gt;G73,H73,G73),IF(D57="Pay Stubs",IF(H93&gt;G93,H93,G93),0))</f>
        <v>0</v>
      </c>
      <c r="G8" s="382" t="s">
        <v>149</v>
      </c>
      <c r="H8" s="383"/>
      <c r="I8" s="1"/>
      <c r="J8" s="49"/>
      <c r="K8" s="49"/>
      <c r="L8" s="50"/>
      <c r="M8" s="50"/>
      <c r="N8" s="49"/>
      <c r="O8" s="49"/>
      <c r="P8" s="49"/>
      <c r="Q8" s="49"/>
      <c r="R8" s="49"/>
      <c r="S8" s="49"/>
      <c r="T8" s="49"/>
      <c r="U8" s="49"/>
      <c r="V8" s="49"/>
      <c r="W8" s="49"/>
    </row>
    <row r="9" spans="1:23" x14ac:dyDescent="0.25">
      <c r="A9" s="1"/>
      <c r="B9" s="373" t="str">
        <f>IF(D105 = "", "Position 2", D105)</f>
        <v>Position 2</v>
      </c>
      <c r="C9" s="373"/>
      <c r="D9" s="373"/>
      <c r="E9" s="83" t="s">
        <v>150</v>
      </c>
      <c r="F9" s="270">
        <f>IF(D107="VOE",IF(H123&gt;G123,H123,G123),IF(D107="Pay Stubs",IF(H143&gt;G143,H143,G143),0))</f>
        <v>0</v>
      </c>
      <c r="G9" s="382"/>
      <c r="H9" s="383"/>
      <c r="I9" s="1"/>
      <c r="J9" s="49"/>
      <c r="K9" s="49"/>
      <c r="L9" s="50"/>
      <c r="M9" s="50"/>
      <c r="N9" s="49"/>
      <c r="O9" s="49"/>
      <c r="P9" s="49"/>
      <c r="Q9" s="49"/>
      <c r="R9" s="49"/>
      <c r="S9" s="49"/>
      <c r="T9" s="49"/>
      <c r="U9" s="49"/>
      <c r="V9" s="49"/>
      <c r="W9" s="49"/>
    </row>
    <row r="10" spans="1:23" x14ac:dyDescent="0.25">
      <c r="A10" s="1"/>
      <c r="B10" s="373" t="str">
        <f>IF(D155 = "", "Position 3", D155)</f>
        <v>Position 3</v>
      </c>
      <c r="C10" s="373"/>
      <c r="D10" s="373"/>
      <c r="E10" s="83" t="s">
        <v>151</v>
      </c>
      <c r="F10" s="270">
        <f>IF(D157="VOE",IF(H173&gt;G173,H173,G173),IF(D157="Pay Stubs",IF(H193&gt;G193,H193,G193),0))</f>
        <v>0</v>
      </c>
      <c r="G10" s="382"/>
      <c r="H10" s="383"/>
      <c r="I10" s="1"/>
      <c r="J10" s="49"/>
      <c r="K10" s="49"/>
      <c r="L10" s="50"/>
      <c r="M10" s="50"/>
      <c r="N10" s="49"/>
      <c r="O10" s="49"/>
      <c r="P10" s="49"/>
      <c r="Q10" s="49"/>
      <c r="R10" s="49"/>
      <c r="S10" s="49"/>
      <c r="T10" s="49"/>
      <c r="U10" s="49"/>
      <c r="V10" s="49"/>
      <c r="W10" s="49"/>
    </row>
    <row r="11" spans="1:23" x14ac:dyDescent="0.25">
      <c r="A11" s="1"/>
      <c r="B11" s="373" t="str">
        <f>IF(D205 = "", "Position 4", D205)</f>
        <v>Position 4</v>
      </c>
      <c r="C11" s="373"/>
      <c r="D11" s="373"/>
      <c r="E11" s="83" t="s">
        <v>152</v>
      </c>
      <c r="F11" s="270">
        <f>IF(D207="VOE",IF(H223&gt;G223,H223,G223),IF(D207="Pay Stubs",IF(H243&gt;G243,H243,G243),0))</f>
        <v>0</v>
      </c>
      <c r="G11" s="382"/>
      <c r="H11" s="383"/>
      <c r="I11" s="1"/>
      <c r="J11" s="49"/>
      <c r="K11" s="49"/>
      <c r="L11" s="50"/>
      <c r="M11" s="50"/>
      <c r="N11" s="49"/>
      <c r="O11" s="49"/>
      <c r="P11" s="49"/>
      <c r="Q11" s="49"/>
      <c r="R11" s="49"/>
      <c r="S11" s="49"/>
      <c r="T11" s="49"/>
      <c r="U11" s="49"/>
      <c r="V11" s="49"/>
      <c r="W11" s="49"/>
    </row>
    <row r="12" spans="1:23" x14ac:dyDescent="0.25">
      <c r="A12" s="1"/>
      <c r="B12" s="373" t="s">
        <v>153</v>
      </c>
      <c r="C12" s="373"/>
      <c r="D12" s="373"/>
      <c r="E12" s="83" t="s">
        <v>154</v>
      </c>
      <c r="F12" s="270">
        <f>G27</f>
        <v>0</v>
      </c>
      <c r="G12" s="1"/>
      <c r="H12" s="1"/>
      <c r="I12" s="1"/>
      <c r="J12" s="49"/>
      <c r="K12" s="49"/>
      <c r="L12" s="50"/>
      <c r="M12" s="50"/>
      <c r="N12" s="49"/>
      <c r="O12" s="49"/>
      <c r="P12" s="49"/>
      <c r="Q12" s="49"/>
      <c r="R12" s="49"/>
      <c r="S12" s="49"/>
      <c r="T12" s="49"/>
      <c r="U12" s="49"/>
      <c r="V12" s="49"/>
      <c r="W12" s="49"/>
    </row>
    <row r="13" spans="1:23" x14ac:dyDescent="0.25">
      <c r="A13" s="1"/>
      <c r="B13" s="373" t="s">
        <v>155</v>
      </c>
      <c r="C13" s="373"/>
      <c r="D13" s="373"/>
      <c r="E13" s="83" t="s">
        <v>156</v>
      </c>
      <c r="F13" s="270">
        <f>IF(AND(OR(H38 = "", H38 = 0), OR(G38 = "", G38 = 0)), 0, IF(H38&gt; G38, H38, G38))</f>
        <v>0</v>
      </c>
      <c r="G13" s="1"/>
      <c r="H13" s="1"/>
      <c r="I13" s="1"/>
      <c r="J13" s="49"/>
      <c r="K13" s="49"/>
      <c r="L13" s="50"/>
      <c r="M13" s="50"/>
      <c r="N13" s="49"/>
      <c r="O13" s="49"/>
      <c r="P13" s="49"/>
      <c r="Q13" s="49"/>
      <c r="R13" s="49"/>
      <c r="S13" s="49"/>
      <c r="T13" s="49"/>
      <c r="U13" s="49"/>
      <c r="V13" s="49"/>
      <c r="W13" s="49"/>
    </row>
    <row r="14" spans="1:23" x14ac:dyDescent="0.25">
      <c r="A14" s="1"/>
      <c r="B14" s="373" t="s">
        <v>157</v>
      </c>
      <c r="C14" s="373"/>
      <c r="D14" s="373"/>
      <c r="E14" s="83" t="s">
        <v>158</v>
      </c>
      <c r="F14" s="270">
        <f>H50</f>
        <v>0</v>
      </c>
      <c r="G14" s="1"/>
      <c r="H14" s="1"/>
      <c r="I14" s="1"/>
      <c r="J14" s="49"/>
      <c r="K14" s="49"/>
      <c r="L14" s="50"/>
      <c r="M14" s="50"/>
      <c r="N14" s="49"/>
      <c r="O14" s="49"/>
      <c r="P14" s="49"/>
      <c r="Q14" s="49"/>
      <c r="R14" s="49"/>
      <c r="S14" s="49"/>
      <c r="T14" s="49"/>
      <c r="U14" s="49"/>
      <c r="V14" s="49"/>
      <c r="W14" s="49"/>
    </row>
    <row r="15" spans="1:23" x14ac:dyDescent="0.25">
      <c r="A15" s="1"/>
      <c r="B15" s="373" t="s">
        <v>159</v>
      </c>
      <c r="C15" s="373"/>
      <c r="D15" s="373"/>
      <c r="E15" s="83"/>
      <c r="F15" s="270">
        <f>SUM(F8:F14)</f>
        <v>0</v>
      </c>
      <c r="G15" s="1"/>
      <c r="H15" s="1"/>
      <c r="I15" s="1"/>
      <c r="J15" s="49"/>
      <c r="K15" s="49"/>
      <c r="L15" s="50"/>
      <c r="M15" s="50"/>
      <c r="N15" s="49"/>
      <c r="O15" s="49"/>
      <c r="P15" s="49"/>
      <c r="Q15" s="49"/>
      <c r="R15" s="49"/>
      <c r="S15" s="49"/>
      <c r="T15" s="49"/>
      <c r="U15" s="49"/>
      <c r="V15" s="49"/>
      <c r="W15" s="49"/>
    </row>
    <row r="16" spans="1:23" ht="16.5" thickBot="1" x14ac:dyDescent="0.3">
      <c r="A16" s="1"/>
      <c r="B16" s="14"/>
      <c r="C16" s="14"/>
      <c r="D16" s="14"/>
      <c r="E16" s="14"/>
      <c r="F16" s="14"/>
      <c r="G16" s="14"/>
      <c r="H16" s="14"/>
      <c r="I16" s="1"/>
      <c r="J16" s="49"/>
      <c r="K16" s="49"/>
      <c r="L16" s="50"/>
      <c r="M16" s="50"/>
      <c r="N16" s="49"/>
      <c r="O16" s="49"/>
      <c r="P16" s="49"/>
      <c r="Q16" s="49"/>
      <c r="R16" s="49"/>
      <c r="S16" s="49"/>
      <c r="T16" s="49"/>
      <c r="U16" s="49"/>
      <c r="V16" s="49"/>
      <c r="W16" s="49"/>
    </row>
    <row r="17" spans="1:23" ht="16.5" thickTop="1" x14ac:dyDescent="0.25">
      <c r="A17" s="1"/>
      <c r="B17" s="1"/>
      <c r="C17" s="1"/>
      <c r="D17" s="1"/>
      <c r="E17" s="1"/>
      <c r="F17" s="1"/>
      <c r="G17" s="1"/>
      <c r="H17" s="1"/>
      <c r="I17" s="1"/>
      <c r="J17" s="49"/>
      <c r="K17" s="49"/>
      <c r="L17" s="50"/>
      <c r="M17" s="50"/>
      <c r="N17" s="49"/>
      <c r="O17" s="49"/>
      <c r="P17" s="49"/>
      <c r="Q17" s="49"/>
      <c r="R17" s="49"/>
      <c r="S17" s="49"/>
      <c r="T17" s="49"/>
      <c r="U17" s="49"/>
      <c r="V17" s="49"/>
      <c r="W17" s="49"/>
    </row>
    <row r="18" spans="1:23" ht="15" customHeight="1" thickBot="1" x14ac:dyDescent="0.3">
      <c r="A18" s="1"/>
      <c r="B18" s="209" t="s">
        <v>160</v>
      </c>
      <c r="C18" s="9" t="s">
        <v>161</v>
      </c>
      <c r="D18" s="10"/>
      <c r="E18" s="129" t="s">
        <v>162</v>
      </c>
      <c r="F18" s="129" t="s">
        <v>163</v>
      </c>
      <c r="G18" s="11" t="s">
        <v>159</v>
      </c>
      <c r="H18" s="1"/>
      <c r="I18" s="1"/>
      <c r="J18" s="49"/>
      <c r="K18" s="49"/>
      <c r="L18" s="50"/>
      <c r="M18" s="50"/>
      <c r="N18" s="49"/>
      <c r="O18" s="49"/>
      <c r="P18" s="49"/>
      <c r="Q18" s="49"/>
      <c r="R18" s="49"/>
      <c r="S18" s="49"/>
      <c r="T18" s="49"/>
      <c r="U18" s="49"/>
      <c r="V18" s="49"/>
      <c r="W18" s="49"/>
    </row>
    <row r="19" spans="1:23" ht="15" customHeight="1" thickTop="1" x14ac:dyDescent="0.25">
      <c r="A19" s="1"/>
      <c r="B19" s="18"/>
      <c r="C19" s="395" t="s">
        <v>164</v>
      </c>
      <c r="D19" s="396"/>
      <c r="E19" s="271"/>
      <c r="F19" s="272"/>
      <c r="G19" s="273">
        <f t="shared" ref="G19:G26" si="0">E19*F19</f>
        <v>0</v>
      </c>
      <c r="H19" s="178" t="str">
        <f>IF(AND(E19&gt;0,F19=""),"Enter schedule","")</f>
        <v/>
      </c>
      <c r="I19" s="1"/>
      <c r="J19" s="49"/>
      <c r="K19" s="49"/>
      <c r="L19" s="50"/>
      <c r="M19" s="50"/>
      <c r="N19" s="49"/>
      <c r="O19" s="49"/>
      <c r="P19" s="49"/>
      <c r="Q19" s="49"/>
      <c r="R19" s="49"/>
      <c r="S19" s="49"/>
      <c r="T19" s="49"/>
      <c r="U19" s="49"/>
      <c r="V19" s="49"/>
      <c r="W19" s="49"/>
    </row>
    <row r="20" spans="1:23" ht="15" customHeight="1" x14ac:dyDescent="0.25">
      <c r="A20" s="1"/>
      <c r="B20" s="18"/>
      <c r="C20" s="387" t="s">
        <v>165</v>
      </c>
      <c r="D20" s="388"/>
      <c r="E20" s="274"/>
      <c r="F20" s="275"/>
      <c r="G20" s="273">
        <f t="shared" si="0"/>
        <v>0</v>
      </c>
      <c r="H20" s="178" t="str">
        <f t="shared" ref="H20:H26" si="1">IF(AND(E20&gt;0,F20=""),"Enter schedule","")</f>
        <v/>
      </c>
      <c r="I20" s="1"/>
    </row>
    <row r="21" spans="1:23" ht="15" customHeight="1" x14ac:dyDescent="0.25">
      <c r="A21" s="1"/>
      <c r="B21" s="18"/>
      <c r="C21" s="387" t="s">
        <v>166</v>
      </c>
      <c r="D21" s="388"/>
      <c r="E21" s="274"/>
      <c r="F21" s="275"/>
      <c r="G21" s="273">
        <f t="shared" si="0"/>
        <v>0</v>
      </c>
      <c r="H21" s="178" t="str">
        <f t="shared" si="1"/>
        <v/>
      </c>
      <c r="I21" s="1"/>
    </row>
    <row r="22" spans="1:23" ht="15" customHeight="1" x14ac:dyDescent="0.25">
      <c r="A22" s="1"/>
      <c r="B22" s="18"/>
      <c r="C22" s="387" t="s">
        <v>167</v>
      </c>
      <c r="D22" s="388"/>
      <c r="E22" s="274"/>
      <c r="F22" s="275"/>
      <c r="G22" s="273">
        <f t="shared" si="0"/>
        <v>0</v>
      </c>
      <c r="H22" s="178" t="str">
        <f t="shared" si="1"/>
        <v/>
      </c>
      <c r="I22" s="1"/>
    </row>
    <row r="23" spans="1:23" ht="15" customHeight="1" x14ac:dyDescent="0.25">
      <c r="A23" s="1"/>
      <c r="B23" s="18"/>
      <c r="C23" s="387" t="s">
        <v>168</v>
      </c>
      <c r="D23" s="388"/>
      <c r="E23" s="274"/>
      <c r="F23" s="275"/>
      <c r="G23" s="273">
        <f t="shared" si="0"/>
        <v>0</v>
      </c>
      <c r="H23" s="178" t="str">
        <f t="shared" si="1"/>
        <v/>
      </c>
      <c r="I23" s="1"/>
    </row>
    <row r="24" spans="1:23" ht="15" customHeight="1" x14ac:dyDescent="0.25">
      <c r="A24" s="1"/>
      <c r="B24" s="18"/>
      <c r="C24" s="387" t="s">
        <v>244</v>
      </c>
      <c r="D24" s="388"/>
      <c r="E24" s="274"/>
      <c r="F24" s="275"/>
      <c r="G24" s="273">
        <f>E24*F24</f>
        <v>0</v>
      </c>
      <c r="H24" s="178" t="str">
        <f t="shared" si="1"/>
        <v/>
      </c>
      <c r="I24" s="1"/>
    </row>
    <row r="25" spans="1:23" ht="15" customHeight="1" x14ac:dyDescent="0.25">
      <c r="A25" s="1"/>
      <c r="B25" s="18"/>
      <c r="C25" s="387" t="s">
        <v>170</v>
      </c>
      <c r="D25" s="388"/>
      <c r="E25" s="274"/>
      <c r="F25" s="275"/>
      <c r="G25" s="273">
        <f>E25*F25*1</f>
        <v>0</v>
      </c>
      <c r="H25" s="178" t="str">
        <f t="shared" si="1"/>
        <v/>
      </c>
      <c r="I25" s="1"/>
    </row>
    <row r="26" spans="1:23" ht="15" customHeight="1" thickBot="1" x14ac:dyDescent="0.3">
      <c r="A26" s="1"/>
      <c r="B26" s="18"/>
      <c r="C26" s="389" t="s">
        <v>171</v>
      </c>
      <c r="D26" s="390"/>
      <c r="E26" s="276"/>
      <c r="F26" s="277"/>
      <c r="G26" s="273">
        <f t="shared" si="0"/>
        <v>0</v>
      </c>
      <c r="H26" s="178" t="str">
        <f t="shared" si="1"/>
        <v/>
      </c>
      <c r="I26" s="1"/>
    </row>
    <row r="27" spans="1:23" ht="15" customHeight="1" thickBot="1" x14ac:dyDescent="0.3">
      <c r="A27" s="1"/>
      <c r="B27" s="196" t="str">
        <f>IF(OR(E26&lt;&gt;"",F26&lt;&gt;""),IF(C27="","Enter Description",""),"")</f>
        <v/>
      </c>
      <c r="C27" s="393"/>
      <c r="D27" s="394"/>
      <c r="E27" s="278"/>
      <c r="F27" s="41" t="s">
        <v>159</v>
      </c>
      <c r="G27" s="279">
        <f>SUM(G19:G26)</f>
        <v>0</v>
      </c>
      <c r="H27" s="1"/>
      <c r="I27" s="1"/>
    </row>
    <row r="28" spans="1:23" ht="15" customHeight="1" thickBot="1" x14ac:dyDescent="0.3">
      <c r="A28" s="1"/>
      <c r="B28" s="1"/>
      <c r="C28" s="268"/>
      <c r="D28" s="268"/>
      <c r="E28" s="278"/>
      <c r="F28" s="12"/>
      <c r="G28" s="280"/>
      <c r="H28" s="1"/>
      <c r="I28" s="1"/>
    </row>
    <row r="29" spans="1:23" ht="15" customHeight="1" thickBot="1" x14ac:dyDescent="0.3">
      <c r="A29" s="1"/>
      <c r="B29" s="210" t="s">
        <v>172</v>
      </c>
      <c r="C29" s="391" t="s">
        <v>173</v>
      </c>
      <c r="D29" s="391"/>
      <c r="E29" s="135"/>
      <c r="F29" s="392" t="s">
        <v>174</v>
      </c>
      <c r="G29" s="392"/>
      <c r="H29" s="135"/>
      <c r="I29" s="1"/>
    </row>
    <row r="30" spans="1:23" ht="6.75" customHeight="1" thickTop="1" x14ac:dyDescent="0.25">
      <c r="A30" s="1"/>
      <c r="H30" s="1"/>
      <c r="I30" s="1"/>
    </row>
    <row r="31" spans="1:23" ht="25.5" customHeight="1" thickBot="1" x14ac:dyDescent="0.3">
      <c r="A31" s="1"/>
      <c r="C31" s="70">
        <f>52-E29</f>
        <v>52</v>
      </c>
      <c r="D31" s="71">
        <f>IF(E32= "", 52, 52-E32)</f>
        <v>52</v>
      </c>
      <c r="E31" s="28" t="s">
        <v>175</v>
      </c>
      <c r="F31" s="27" t="s">
        <v>176</v>
      </c>
      <c r="G31" s="27" t="s">
        <v>177</v>
      </c>
      <c r="H31" s="48" t="s">
        <v>178</v>
      </c>
      <c r="I31" s="46"/>
      <c r="J31" s="281"/>
    </row>
    <row r="32" spans="1:23" ht="15" customHeight="1" x14ac:dyDescent="0.25">
      <c r="A32" s="1"/>
      <c r="B32" s="398" t="str">
        <f>IF(E29 &gt;0, CONCATENATE(52-E29, " weeks employed in calendar year."), "")</f>
        <v/>
      </c>
      <c r="C32" s="399" t="s">
        <v>179</v>
      </c>
      <c r="D32" s="400"/>
      <c r="E32" s="132"/>
      <c r="F32" s="58"/>
      <c r="G32" s="282"/>
      <c r="H32" s="47"/>
      <c r="I32" s="1"/>
    </row>
    <row r="33" spans="1:9" ht="15" customHeight="1" x14ac:dyDescent="0.25">
      <c r="A33" s="1"/>
      <c r="B33" s="398"/>
      <c r="C33" s="401" t="s">
        <v>180</v>
      </c>
      <c r="D33" s="402"/>
      <c r="E33" s="133"/>
      <c r="F33" s="58"/>
      <c r="G33" s="282"/>
      <c r="H33" s="47"/>
      <c r="I33" s="1"/>
    </row>
    <row r="34" spans="1:9" ht="15" customHeight="1" x14ac:dyDescent="0.25">
      <c r="A34" s="1"/>
      <c r="B34" s="398"/>
      <c r="C34" s="399" t="s">
        <v>181</v>
      </c>
      <c r="D34" s="400"/>
      <c r="E34" s="134"/>
      <c r="F34" s="130"/>
      <c r="G34" s="51"/>
      <c r="H34" s="51"/>
      <c r="I34" s="1"/>
    </row>
    <row r="35" spans="1:9" ht="15" customHeight="1" x14ac:dyDescent="0.25">
      <c r="A35" s="1"/>
      <c r="B35" s="397"/>
      <c r="C35" s="399" t="s">
        <v>182</v>
      </c>
      <c r="D35" s="400"/>
      <c r="E35" s="134"/>
      <c r="F35" s="131">
        <f>E34*E33</f>
        <v>0</v>
      </c>
      <c r="G35" s="283">
        <f>(52-E29)*F35</f>
        <v>0</v>
      </c>
      <c r="H35" s="282"/>
      <c r="I35" s="1"/>
    </row>
    <row r="36" spans="1:9" ht="15" customHeight="1" x14ac:dyDescent="0.25">
      <c r="A36" s="1"/>
      <c r="B36" s="397"/>
      <c r="C36" s="399" t="s">
        <v>183</v>
      </c>
      <c r="D36" s="400"/>
      <c r="E36" s="134"/>
      <c r="F36" s="131" t="str">
        <f xml:space="preserve"> IF(OR(E32 = "", E32 = 0), "", E36/E32)</f>
        <v/>
      </c>
      <c r="G36" s="283" t="str">
        <f>IF(F36 = "", "", (52-E29)*F36)</f>
        <v/>
      </c>
      <c r="H36" s="282"/>
      <c r="I36" s="1"/>
    </row>
    <row r="37" spans="1:9" ht="15" customHeight="1" x14ac:dyDescent="0.25">
      <c r="A37" s="1"/>
      <c r="B37" s="397"/>
      <c r="C37" s="399" t="s">
        <v>184</v>
      </c>
      <c r="D37" s="400"/>
      <c r="E37" s="134"/>
      <c r="F37" s="131" t="str">
        <f>IF(OR(E32= "", E32 = 0), "", E37/E32)</f>
        <v/>
      </c>
      <c r="G37" s="283" t="str">
        <f>IF(F37="", "", (52-E29)*F37)</f>
        <v/>
      </c>
      <c r="H37" s="282"/>
      <c r="I37" s="1"/>
    </row>
    <row r="38" spans="1:9" ht="15" customHeight="1" x14ac:dyDescent="0.25">
      <c r="A38" s="1"/>
      <c r="B38" s="397"/>
      <c r="C38" s="403" t="s">
        <v>185</v>
      </c>
      <c r="D38" s="404"/>
      <c r="E38" s="284">
        <f>E35+E36+E37</f>
        <v>0</v>
      </c>
      <c r="F38" s="285">
        <f>SUM(F35:F37)</f>
        <v>0</v>
      </c>
      <c r="G38" s="270">
        <f>SUM(G35:G37)</f>
        <v>0</v>
      </c>
      <c r="H38" s="270">
        <f>IF(OR(E32 = "", E32 = 0), 0, (52-E29)*(E38/E32))</f>
        <v>0</v>
      </c>
      <c r="I38" s="1"/>
    </row>
    <row r="39" spans="1:9" ht="15" customHeight="1" x14ac:dyDescent="0.25">
      <c r="A39" s="1"/>
      <c r="B39" s="1"/>
      <c r="C39" s="263" t="s">
        <v>186</v>
      </c>
      <c r="D39" s="264"/>
      <c r="E39" s="286"/>
      <c r="F39" s="13"/>
      <c r="G39" s="13"/>
      <c r="H39" s="280"/>
      <c r="I39" s="1"/>
    </row>
    <row r="40" spans="1:9" ht="15" customHeight="1" thickBot="1" x14ac:dyDescent="0.3">
      <c r="A40" s="1"/>
      <c r="B40" s="1"/>
      <c r="C40" s="395" t="s">
        <v>187</v>
      </c>
      <c r="D40" s="396"/>
      <c r="E40" s="287"/>
      <c r="F40" s="13"/>
      <c r="G40" s="13"/>
      <c r="H40" s="280"/>
      <c r="I40" s="1"/>
    </row>
    <row r="41" spans="1:9" ht="15" customHeight="1" x14ac:dyDescent="0.25">
      <c r="A41" s="1"/>
      <c r="B41" s="1"/>
      <c r="C41" s="1"/>
      <c r="D41" s="1"/>
      <c r="E41" s="1"/>
      <c r="F41" s="1"/>
      <c r="G41" s="1"/>
      <c r="H41" s="1"/>
      <c r="I41" s="1"/>
    </row>
    <row r="42" spans="1:9" ht="28.5" customHeight="1" thickBot="1" x14ac:dyDescent="0.3">
      <c r="A42" s="1"/>
      <c r="B42" s="211" t="s">
        <v>188</v>
      </c>
      <c r="C42" s="208"/>
      <c r="D42" s="1"/>
      <c r="E42" s="84"/>
      <c r="F42" s="129" t="s">
        <v>189</v>
      </c>
      <c r="G42" s="129" t="s">
        <v>190</v>
      </c>
      <c r="H42" s="288" t="s">
        <v>191</v>
      </c>
      <c r="I42" s="1"/>
    </row>
    <row r="43" spans="1:9" ht="15" customHeight="1" thickTop="1" x14ac:dyDescent="0.25">
      <c r="A43" s="1"/>
      <c r="C43" s="414" t="s">
        <v>192</v>
      </c>
      <c r="D43" s="415"/>
      <c r="E43" s="136"/>
      <c r="F43" s="172"/>
      <c r="G43" s="173"/>
      <c r="H43" s="289">
        <f>F43+G43</f>
        <v>0</v>
      </c>
      <c r="I43" s="1"/>
    </row>
    <row r="44" spans="1:9" ht="15" customHeight="1" thickBot="1" x14ac:dyDescent="0.3">
      <c r="A44" s="1"/>
      <c r="C44" s="412" t="s">
        <v>193</v>
      </c>
      <c r="D44" s="413"/>
      <c r="E44" s="137"/>
      <c r="F44" s="174"/>
      <c r="G44" s="175"/>
      <c r="H44" s="290">
        <f>IFERROR((F44+G44)/H43,0)</f>
        <v>0</v>
      </c>
      <c r="I44" s="1"/>
    </row>
    <row r="45" spans="1:9" ht="4.5" customHeight="1" thickBot="1" x14ac:dyDescent="0.3">
      <c r="A45" s="1"/>
    </row>
    <row r="46" spans="1:9" ht="15" customHeight="1" x14ac:dyDescent="0.25">
      <c r="A46" s="1"/>
      <c r="C46" s="414" t="s">
        <v>194</v>
      </c>
      <c r="D46" s="415"/>
      <c r="E46" s="137"/>
      <c r="F46" s="176"/>
      <c r="G46" s="177"/>
      <c r="H46" s="289">
        <f>F46+G46</f>
        <v>0</v>
      </c>
      <c r="I46" s="1"/>
    </row>
    <row r="47" spans="1:9" ht="15" customHeight="1" thickBot="1" x14ac:dyDescent="0.3">
      <c r="A47" s="1"/>
      <c r="C47" s="412" t="s">
        <v>195</v>
      </c>
      <c r="D47" s="413"/>
      <c r="E47" s="137"/>
      <c r="F47" s="174"/>
      <c r="G47" s="175"/>
      <c r="H47" s="290">
        <f>IFERROR((F47+G47)/H46,0)</f>
        <v>0</v>
      </c>
      <c r="I47" s="1"/>
    </row>
    <row r="48" spans="1:9" ht="4.5" customHeight="1" x14ac:dyDescent="0.25">
      <c r="A48" s="1"/>
    </row>
    <row r="49" spans="1:10" ht="15" customHeight="1" x14ac:dyDescent="0.25">
      <c r="A49" s="1"/>
      <c r="C49" s="410" t="s">
        <v>185</v>
      </c>
      <c r="D49" s="411"/>
      <c r="E49" s="291"/>
      <c r="F49" s="292">
        <f>IF(SUM(F44,F47)&lt;0,0,SUM(F44,F47))</f>
        <v>0</v>
      </c>
      <c r="G49" s="292">
        <f>IF(SUM(G44,G47)&lt;0,0,SUM(G44,G47))</f>
        <v>0</v>
      </c>
      <c r="H49" s="292">
        <f>IF(SUM(H44,H47)&lt;0,0,SUM(H44,H47))</f>
        <v>0</v>
      </c>
      <c r="I49" s="1"/>
    </row>
    <row r="50" spans="1:10" ht="15" customHeight="1" x14ac:dyDescent="0.25">
      <c r="A50" s="1"/>
      <c r="B50" s="1"/>
      <c r="C50" s="1"/>
      <c r="D50" s="1"/>
      <c r="E50" s="293"/>
      <c r="F50" s="420" t="s">
        <v>196</v>
      </c>
      <c r="G50" s="420"/>
      <c r="H50" s="292">
        <f>IF((H47+H44)*12&lt;0,0,(H47+H44)*12)</f>
        <v>0</v>
      </c>
      <c r="I50" s="1"/>
    </row>
    <row r="51" spans="1:10" x14ac:dyDescent="0.25">
      <c r="A51" s="1"/>
      <c r="B51" s="1"/>
      <c r="C51" s="1"/>
      <c r="D51" s="1"/>
      <c r="E51" s="1"/>
      <c r="F51" s="1"/>
      <c r="G51" s="1"/>
      <c r="H51" s="1"/>
      <c r="I51" s="1"/>
    </row>
    <row r="52" spans="1:10" ht="14.25" customHeight="1" x14ac:dyDescent="0.25">
      <c r="A52" s="1"/>
      <c r="B52" s="1"/>
      <c r="C52" s="1"/>
      <c r="D52" s="1"/>
      <c r="E52" s="1"/>
      <c r="F52" s="1"/>
      <c r="G52" s="1"/>
      <c r="H52" s="1"/>
      <c r="I52" s="1"/>
    </row>
    <row r="53" spans="1:10" ht="14.25" customHeight="1" thickBot="1" x14ac:dyDescent="0.3">
      <c r="A53" s="1"/>
      <c r="B53" s="212" t="s">
        <v>197</v>
      </c>
      <c r="C53" s="213"/>
      <c r="D53" s="212" t="str">
        <f>E5</f>
        <v>Name not entered on Household Summary</v>
      </c>
      <c r="E53" s="213"/>
      <c r="F53" s="213"/>
      <c r="G53" s="213"/>
      <c r="H53" s="214" t="s">
        <v>198</v>
      </c>
      <c r="I53" s="268"/>
    </row>
    <row r="54" spans="1:10" ht="12" customHeight="1" thickTop="1" thickBot="1" x14ac:dyDescent="0.3">
      <c r="A54" s="1"/>
      <c r="B54" s="1"/>
      <c r="C54" s="268"/>
      <c r="D54" s="1"/>
      <c r="E54" s="1"/>
      <c r="F54" s="1"/>
      <c r="G54" s="1"/>
      <c r="H54" s="1"/>
      <c r="I54" s="1"/>
    </row>
    <row r="55" spans="1:10" ht="16.5" thickBot="1" x14ac:dyDescent="0.3">
      <c r="A55" s="1"/>
      <c r="B55" s="5" t="s">
        <v>199</v>
      </c>
      <c r="C55" s="268" t="s">
        <v>200</v>
      </c>
      <c r="D55" s="421"/>
      <c r="E55" s="422"/>
      <c r="F55" s="422"/>
      <c r="G55" s="423"/>
      <c r="H55" s="191" t="str">
        <f>IF(D57="VOE", E67, IF(D57 = "Pay Stubs", E79, ""))</f>
        <v/>
      </c>
      <c r="I55" s="180"/>
      <c r="J55" s="181"/>
    </row>
    <row r="56" spans="1:10" ht="7.5" customHeight="1" thickBot="1" x14ac:dyDescent="0.3">
      <c r="A56" s="1"/>
      <c r="B56" s="5"/>
      <c r="C56" s="268"/>
      <c r="D56" s="295"/>
      <c r="E56" s="80"/>
      <c r="F56" s="80"/>
      <c r="G56" s="72" t="s">
        <v>201</v>
      </c>
      <c r="H56" s="184" t="s">
        <v>202</v>
      </c>
      <c r="I56" s="182"/>
      <c r="J56" s="183"/>
    </row>
    <row r="57" spans="1:10" ht="16.5" customHeight="1" thickBot="1" x14ac:dyDescent="0.3">
      <c r="A57" s="1"/>
      <c r="B57" s="5"/>
      <c r="C57" s="88" t="s">
        <v>203</v>
      </c>
      <c r="D57" s="296"/>
      <c r="E57" s="150">
        <f>IF(OR(D57="",D59=""),0,1)</f>
        <v>0</v>
      </c>
      <c r="F57" s="77"/>
      <c r="G57" s="185" t="str">
        <f>IFERROR(IF(OR(H55 = "Monthly", H55="Semi-Monthly"), IF(D57="VOE", H68, IF(D57 = "Pay Stubs", F81, "")), ROUNDUP(H57,0)),"")</f>
        <v/>
      </c>
      <c r="H57" s="186" t="str">
        <f>IFERROR(G59/(VLOOKUP(H55, PayPeriods, 2, FALSE)),"")</f>
        <v/>
      </c>
      <c r="I57" s="187"/>
      <c r="J57" s="188" t="str">
        <f>IFERROR(IF(AND(H55="Bi-Weekly",G57&gt;26),26,IF(AND(H55="Bi-Weekly",G57&lt;=26),G57,IF(AND(H55="Semi-Monthly",G57&gt;24),24,IF(AND(H55="Weekly",G57&gt;52),52,IF(AND(H55="Weekly",G57&lt;=52),G57,G57))))),"")</f>
        <v/>
      </c>
    </row>
    <row r="58" spans="1:10" ht="7.5" customHeight="1" thickBot="1" x14ac:dyDescent="0.3">
      <c r="A58" s="1"/>
      <c r="B58" s="5"/>
      <c r="C58" s="268"/>
      <c r="D58" s="297"/>
      <c r="E58" s="77"/>
      <c r="F58" s="72" t="s">
        <v>204</v>
      </c>
      <c r="G58" s="189" t="s">
        <v>205</v>
      </c>
      <c r="H58" s="190" t="s">
        <v>206</v>
      </c>
      <c r="I58" s="187"/>
      <c r="J58" s="188"/>
    </row>
    <row r="59" spans="1:10" ht="16.5" thickBot="1" x14ac:dyDescent="0.3">
      <c r="A59" s="1"/>
      <c r="B59" s="1"/>
      <c r="C59" s="89" t="s">
        <v>207</v>
      </c>
      <c r="D59" s="298"/>
      <c r="E59" s="256" t="e">
        <f>CONCATENATE("1/1/",YEAR(F59))</f>
        <v>#VALUE!</v>
      </c>
      <c r="F59" s="76" t="str">
        <f>IF(D57 = "VOE", E68, IF(D57 = "Pay Stubs", IF(OR(C87 = "", D87="",E87 = ""), IF(OR(C86 = "",D86="", E86=""), "", E86), E87),""))</f>
        <v/>
      </c>
      <c r="G59" s="191" t="str">
        <f>IFERROR(IF(YEAR(D59) = YEAR(F59), F59-D59+1,F59-E59+1),"")</f>
        <v/>
      </c>
      <c r="H59" s="191" t="str">
        <f>IFERROR(ROUNDUP(G59*(5/7), 0),"")</f>
        <v/>
      </c>
      <c r="I59" s="192"/>
      <c r="J59" s="188"/>
    </row>
    <row r="60" spans="1:10" ht="13.5" customHeight="1" thickBot="1" x14ac:dyDescent="0.3">
      <c r="A60" s="1"/>
      <c r="B60" s="15"/>
      <c r="C60" s="299"/>
      <c r="D60" s="300"/>
      <c r="E60" s="78"/>
      <c r="F60" s="78"/>
      <c r="G60" s="73" t="s">
        <v>208</v>
      </c>
      <c r="H60" s="79" t="str">
        <f>IF(D57 = "VOE", IF(E65&gt;VLOOKUP(H55, PayPeriods, 6, FALSE), VLOOKUP(H55, PayPeriods, 6, FALSE), E65),IF(D57="Pay Stubs", IF((C88+D88+E88)/3 &gt; VLOOKUP(H55, PayPeriods, 6, FALSE), VLOOKUP(H55, PayPeriods, 6, FALSE), (C88+D88+E88)/3), ""))</f>
        <v/>
      </c>
      <c r="I60" s="268"/>
    </row>
    <row r="61" spans="1:10" ht="13.5" customHeight="1" thickTop="1" x14ac:dyDescent="0.25">
      <c r="A61" s="1"/>
      <c r="B61" s="1"/>
      <c r="C61" s="301"/>
      <c r="D61" s="302"/>
      <c r="E61" s="303"/>
      <c r="F61" s="303"/>
      <c r="G61" s="301"/>
      <c r="H61" s="16"/>
      <c r="I61" s="268"/>
    </row>
    <row r="62" spans="1:10" ht="15.75" customHeight="1" thickBot="1" x14ac:dyDescent="0.3">
      <c r="A62" s="1"/>
      <c r="B62" s="215" t="s">
        <v>209</v>
      </c>
      <c r="C62" s="424" t="s">
        <v>210</v>
      </c>
      <c r="D62" s="424"/>
      <c r="E62" s="424"/>
      <c r="F62" s="424"/>
      <c r="G62" s="424"/>
      <c r="H62" s="424"/>
      <c r="I62" s="268"/>
    </row>
    <row r="63" spans="1:10" ht="7.5" customHeight="1" thickTop="1" x14ac:dyDescent="0.25">
      <c r="A63" s="1"/>
      <c r="B63" s="17"/>
      <c r="C63" s="304"/>
      <c r="D63" s="302"/>
      <c r="E63" s="305"/>
      <c r="F63" s="305"/>
      <c r="G63" s="301"/>
      <c r="H63" s="301"/>
      <c r="I63" s="268"/>
    </row>
    <row r="64" spans="1:10" ht="24" customHeight="1" thickBot="1" x14ac:dyDescent="0.3">
      <c r="A64" s="1"/>
      <c r="B64" s="17"/>
      <c r="C64" s="18"/>
      <c r="D64" s="18"/>
      <c r="E64" s="140" t="s">
        <v>211</v>
      </c>
      <c r="F64" s="39" t="s">
        <v>176</v>
      </c>
      <c r="G64" s="40" t="s">
        <v>212</v>
      </c>
      <c r="H64" s="39" t="s">
        <v>213</v>
      </c>
      <c r="I64" s="306"/>
    </row>
    <row r="65" spans="1:26" ht="15.75" customHeight="1" thickBot="1" x14ac:dyDescent="0.3">
      <c r="A65" s="1"/>
      <c r="B65" s="1"/>
      <c r="C65" s="425" t="s">
        <v>180</v>
      </c>
      <c r="D65" s="426"/>
      <c r="E65" s="151"/>
      <c r="F65" s="307"/>
      <c r="G65" s="308"/>
      <c r="H65" s="142"/>
      <c r="I65" s="309"/>
      <c r="Q65" s="310"/>
      <c r="R65" s="294"/>
      <c r="S65" s="294"/>
      <c r="T65" s="294"/>
      <c r="U65" s="294"/>
      <c r="V65" s="294"/>
      <c r="W65" s="294"/>
      <c r="X65" s="294"/>
      <c r="Y65" s="294"/>
      <c r="Z65" s="294"/>
    </row>
    <row r="66" spans="1:26" ht="15.75" customHeight="1" thickBot="1" x14ac:dyDescent="0.3">
      <c r="A66" s="1"/>
      <c r="B66" s="398" t="str">
        <f>IF(D57 = "VOE", IF(G66 = "Hourly Pay Rate", IF(E65&gt;VLOOKUP(H55,PayPeriods,6,FALSE),CONCATENATE("    Average hours &gt; ", ROUND(VLOOKUP(H55, PayPeriods, 6, FALSE),2), " (Standard Work Hours in Year / Pay Periods in Year);  ", ROUND(VLOOKUP(H55, PayPeriods, 6, FALSE),2), " hours used."), ""), ""), "")</f>
        <v/>
      </c>
      <c r="C66" s="428" t="s">
        <v>214</v>
      </c>
      <c r="D66" s="429"/>
      <c r="E66" s="193"/>
      <c r="F66" s="138" t="s">
        <v>215</v>
      </c>
      <c r="G66" s="430"/>
      <c r="H66" s="431"/>
      <c r="I66" s="268"/>
      <c r="Q66" s="311"/>
      <c r="R66" s="294"/>
      <c r="S66" s="3"/>
      <c r="T66" s="312"/>
      <c r="U66" s="313"/>
      <c r="V66" s="313"/>
      <c r="W66" s="294"/>
    </row>
    <row r="67" spans="1:26" ht="15.75" customHeight="1" x14ac:dyDescent="0.25">
      <c r="A67" s="1"/>
      <c r="B67" s="398"/>
      <c r="C67" s="425" t="s">
        <v>216</v>
      </c>
      <c r="D67" s="426"/>
      <c r="E67" s="141"/>
      <c r="F67" s="432" t="str">
        <f>IF(AND(E67 &lt;&gt; "Monthly", E67 &lt;&gt; "Semi-Monthly", H68&gt;0), "Payroll Frequency changed, delete value in H68", "")</f>
        <v/>
      </c>
      <c r="G67" s="433"/>
      <c r="H67" s="434"/>
      <c r="I67" s="309"/>
      <c r="Q67" s="294"/>
      <c r="R67" s="294"/>
      <c r="S67" s="3"/>
      <c r="T67" s="312"/>
      <c r="U67" s="313"/>
      <c r="V67" s="313"/>
      <c r="W67" s="294"/>
    </row>
    <row r="68" spans="1:26" ht="15.75" customHeight="1" x14ac:dyDescent="0.25">
      <c r="A68" s="1"/>
      <c r="B68" s="398"/>
      <c r="C68" s="405" t="s">
        <v>204</v>
      </c>
      <c r="D68" s="406"/>
      <c r="E68" s="152"/>
      <c r="F68" s="407" t="str">
        <f>IF(D57 = "VOE", IF(H55 &lt;&gt; "", IF(H55 = "Annual", "1 pay period", IF(OR(E67="Semi-Monthly", E67 = "Monthly"), "Enter # of Pay Periods to Date", IF(E68 = "", "",CONCATENATE(J57," pay periods to date")))), ""), "")</f>
        <v/>
      </c>
      <c r="G68" s="407"/>
      <c r="H68" s="44"/>
      <c r="I68" s="74">
        <f>IF(F68 = "Enter # of Pay Periods to Date", 50, 0)</f>
        <v>0</v>
      </c>
      <c r="Q68" s="294"/>
      <c r="R68" s="294"/>
      <c r="S68" s="3"/>
      <c r="T68" s="312"/>
      <c r="U68" s="313"/>
      <c r="V68" s="313"/>
      <c r="W68" s="294"/>
    </row>
    <row r="69" spans="1:26" ht="15.75" customHeight="1" x14ac:dyDescent="0.25">
      <c r="A69" s="1"/>
      <c r="B69" s="398"/>
      <c r="C69" s="408" t="s">
        <v>217</v>
      </c>
      <c r="D69" s="409"/>
      <c r="E69" s="194"/>
      <c r="F69" s="314" t="str">
        <f>IF(G69 = "", "", IF(G69 = 0, 0, G69/VLOOKUP(H55, PayPeriods, 3, FALSE)))</f>
        <v/>
      </c>
      <c r="G69" s="270" t="str">
        <f>IF(OR(G66="", E67 = "", E68=""), "", IF(D57="VOE",IF(G66="Hourly Pay Rate",H60*E66*VLOOKUP(H55, PayPeriods, 4, FALSE) *(VLOOKUP(H55,PayPeriods,3,FALSE)),E66*VLOOKUP(G66,PayRates,2,FALSE)),""))</f>
        <v/>
      </c>
      <c r="H69" s="42"/>
      <c r="I69" s="280"/>
      <c r="Q69" s="294"/>
      <c r="R69" s="294"/>
      <c r="S69" s="3"/>
      <c r="T69" s="312"/>
      <c r="U69" s="313"/>
      <c r="V69" s="313"/>
      <c r="W69" s="294"/>
    </row>
    <row r="70" spans="1:26" ht="15.75" customHeight="1" x14ac:dyDescent="0.25">
      <c r="A70" s="1"/>
      <c r="B70" s="265"/>
      <c r="C70" s="408" t="s">
        <v>183</v>
      </c>
      <c r="D70" s="409"/>
      <c r="E70" s="195"/>
      <c r="F70" s="293" t="str">
        <f>IF(OR(G66="", E67 = "", E68=""), "", IF(D57="VOE",IF(YEAR(D59) = YEAR(E59), (E70/H59)*VLOOKUP(H55, PayPeriods, 5,FALSE), IF(G57 = 0, 0, E70/G57)), ""))</f>
        <v/>
      </c>
      <c r="G70" s="315" t="str">
        <f>IF(OR(G66="", E67 = "", E68=""), "", IF(D57= "VOE", IF(YEAR(D59) = YEAR(E59), (E70/H59)*VLOOKUP(H55, PayPeriods, 5, FALSE) * VLOOKUP(H55, PayPeriods, 3,FALSE), IF(G57 = 0, 0, (E70/G57)*VLOOKUP(H55, PayPeriods, 3, FALSE))), ""))</f>
        <v/>
      </c>
      <c r="H70" s="19"/>
      <c r="I70" s="280"/>
      <c r="Q70" s="294"/>
      <c r="R70" s="294"/>
      <c r="S70" s="3"/>
      <c r="T70" s="312"/>
      <c r="U70" s="313"/>
      <c r="V70" s="313"/>
      <c r="W70" s="294"/>
    </row>
    <row r="71" spans="1:26" ht="15.75" customHeight="1" x14ac:dyDescent="0.25">
      <c r="A71" s="1"/>
      <c r="C71" s="416" t="s">
        <v>218</v>
      </c>
      <c r="D71" s="417"/>
      <c r="E71" s="160"/>
      <c r="F71" s="316"/>
      <c r="G71" s="317"/>
      <c r="H71" s="43"/>
      <c r="I71" s="293"/>
      <c r="Q71" s="294"/>
      <c r="R71" s="294"/>
      <c r="S71" s="3"/>
      <c r="T71" s="312"/>
      <c r="U71" s="313"/>
      <c r="V71" s="313"/>
      <c r="W71" s="294"/>
    </row>
    <row r="72" spans="1:26" ht="15.75" customHeight="1" x14ac:dyDescent="0.25">
      <c r="A72" s="1"/>
      <c r="C72" s="418"/>
      <c r="D72" s="419"/>
      <c r="E72" s="193"/>
      <c r="F72" s="318" t="str">
        <f>IF(OR(G66="", E67 = "", E68=""), "", IF(D57="VOE", IF(YEAR(D59) = YEAR(E59), (E72/H59)*VLOOKUP(H55, PayPeriods, 5,FALSE), IF(G57 = 0, 0, E72/G57)),""))</f>
        <v/>
      </c>
      <c r="G72" s="319" t="str">
        <f>IF(OR(G66="", E67 = "", E68=""), "", IF(D57 = "VOE", IF(YEAR(D59) = YEAR(E59), (E72/H59)*VLOOKUP(H55, PayPeriods, 5, FALSE) * VLOOKUP(H55, PayPeriods, 3,FALSE), IF(G57 = 0, 0, E72/G57)*VLOOKUP(H55, PayPeriods, 3, FALSE)), ""))</f>
        <v/>
      </c>
      <c r="H72" s="42"/>
      <c r="I72" s="293"/>
      <c r="Q72" s="294"/>
      <c r="R72" s="294"/>
      <c r="S72" s="3"/>
      <c r="T72" s="312"/>
      <c r="U72" s="313"/>
      <c r="V72" s="313"/>
      <c r="W72" s="294"/>
    </row>
    <row r="73" spans="1:26" ht="15.75" customHeight="1" x14ac:dyDescent="0.25">
      <c r="A73" s="1"/>
      <c r="C73" s="408" t="s">
        <v>219</v>
      </c>
      <c r="D73" s="409"/>
      <c r="E73" s="320">
        <f>E69+E70+E72</f>
        <v>0</v>
      </c>
      <c r="F73" s="139"/>
      <c r="G73" s="270" t="str">
        <f>IF(OR(G66="", E67 = "", E68=""), "", IF(D57 = "VOE", SUM(G69:G72),""))</f>
        <v/>
      </c>
      <c r="H73" s="20" t="str">
        <f>IF(OR(G66="",E67="",E68=""),"",IF(D57="VOE",IF(YEAR(D59) = YEAR(F59), (E73/H59) *260, IF(G57=0,0,(E73/G57)*VLOOKUP(H55,PayPeriods,3,FALSE))),""))</f>
        <v/>
      </c>
      <c r="I73" s="268"/>
      <c r="Q73" s="294"/>
      <c r="R73" s="294"/>
      <c r="S73" s="3"/>
      <c r="T73" s="312"/>
      <c r="U73" s="313"/>
      <c r="V73" s="313"/>
      <c r="W73" s="294"/>
    </row>
    <row r="74" spans="1:26" ht="15.75" customHeight="1" x14ac:dyDescent="0.25">
      <c r="A74" s="1"/>
      <c r="C74" s="408" t="str">
        <f>IF(E68="","Gross Pay Prior Year",CONCATENATE("Gross Pay ",YEAR(E68)-1))</f>
        <v>Gross Pay Prior Year</v>
      </c>
      <c r="D74" s="409"/>
      <c r="E74" s="194"/>
      <c r="F74" s="321"/>
      <c r="G74" s="321"/>
      <c r="H74" s="22"/>
      <c r="I74" s="268"/>
      <c r="J74" s="294"/>
      <c r="K74" s="322"/>
      <c r="L74" s="310"/>
      <c r="M74" s="323"/>
      <c r="N74" s="324"/>
      <c r="Q74" s="294"/>
      <c r="R74" s="294"/>
      <c r="S74" s="3"/>
      <c r="T74" s="312"/>
      <c r="U74" s="313"/>
      <c r="V74" s="313"/>
      <c r="W74" s="294"/>
    </row>
    <row r="75" spans="1:26" ht="15.75" customHeight="1" thickBot="1" x14ac:dyDescent="0.3">
      <c r="A75" s="1"/>
      <c r="B75" s="21"/>
      <c r="C75" s="408" t="str">
        <f>IF(E68="","Gross Pay Prior Year",CONCATENATE("Gross Pay ",YEAR(E68)-2))</f>
        <v>Gross Pay Prior Year</v>
      </c>
      <c r="D75" s="409"/>
      <c r="E75" s="325"/>
      <c r="F75" s="321"/>
      <c r="G75" s="321"/>
      <c r="H75" s="22"/>
      <c r="I75" s="268"/>
      <c r="J75" s="294"/>
      <c r="K75" s="326"/>
      <c r="L75" s="310"/>
      <c r="M75" s="323"/>
      <c r="N75" s="324"/>
      <c r="Q75" s="294"/>
      <c r="R75" s="294"/>
      <c r="S75" s="3"/>
      <c r="T75" s="312"/>
      <c r="U75" s="313"/>
      <c r="V75" s="313"/>
      <c r="W75" s="294"/>
    </row>
    <row r="76" spans="1:26" ht="7.5" customHeight="1" x14ac:dyDescent="0.25">
      <c r="A76" s="1"/>
      <c r="B76" s="1"/>
      <c r="C76" s="309"/>
      <c r="D76" s="309"/>
      <c r="E76" s="321"/>
      <c r="F76" s="321"/>
      <c r="G76" s="321"/>
      <c r="H76" s="22"/>
      <c r="I76" s="268"/>
      <c r="J76" s="294"/>
      <c r="K76" s="326"/>
      <c r="L76" s="310"/>
      <c r="M76" s="323"/>
      <c r="N76" s="324"/>
      <c r="Q76" s="294"/>
      <c r="R76" s="294"/>
      <c r="S76" s="3"/>
      <c r="T76" s="312"/>
      <c r="U76" s="313"/>
      <c r="V76" s="313"/>
      <c r="W76" s="294"/>
    </row>
    <row r="77" spans="1:26" ht="24" customHeight="1" x14ac:dyDescent="0.25">
      <c r="A77" s="1"/>
      <c r="B77" s="1"/>
      <c r="C77" s="445" t="str">
        <f>IF(D57="VOE", IF(SUM(E69:E72)=E73, "", "Base Pay + Overtime + Commissions/Tips do not add to the Gross Pay (Current Year).  Please correct the numbers or explain the difference."), "")</f>
        <v/>
      </c>
      <c r="D77" s="445"/>
      <c r="E77" s="445"/>
      <c r="F77" s="445"/>
      <c r="G77" s="445"/>
      <c r="H77" s="445"/>
      <c r="I77" s="268"/>
      <c r="J77" s="294"/>
      <c r="K77" s="322"/>
      <c r="L77" s="310"/>
      <c r="M77" s="323"/>
    </row>
    <row r="78" spans="1:26" ht="15.75" customHeight="1" thickBot="1" x14ac:dyDescent="0.3">
      <c r="A78" s="1"/>
      <c r="C78" s="446"/>
      <c r="D78" s="446"/>
      <c r="G78" s="75" t="s">
        <v>220</v>
      </c>
      <c r="H78" s="76">
        <f>IF(OR(C87 = "", D87="", E87=""), IF(OR(C86 = "", D86 = "", E86 = ""), (E85-C85)/2, (E86-C86)/2), (E87-C87)/2)</f>
        <v>0</v>
      </c>
      <c r="I78" s="268"/>
      <c r="J78" s="294"/>
      <c r="K78" s="322"/>
      <c r="L78" s="310"/>
      <c r="M78" s="323"/>
    </row>
    <row r="79" spans="1:26" ht="16.5" customHeight="1" thickBot="1" x14ac:dyDescent="0.3">
      <c r="A79" s="1"/>
      <c r="B79" s="216" t="s">
        <v>221</v>
      </c>
      <c r="C79" s="447" t="s">
        <v>222</v>
      </c>
      <c r="D79" s="448"/>
      <c r="E79" s="143"/>
      <c r="F79" s="449" t="s">
        <v>223</v>
      </c>
      <c r="G79" s="450"/>
      <c r="H79" s="25" t="str">
        <f>IF(OR(H78="", H78 = 0, H78&gt;31), "", IF(H78 &gt;20, "Monthly", IF(H78&gt;14, "Semi-Monthly", IF(H78&gt;9, "Bi-Weekly", "Weekly"))))</f>
        <v/>
      </c>
      <c r="I79" s="268"/>
      <c r="J79" s="294"/>
      <c r="K79" s="322"/>
      <c r="L79" s="310"/>
      <c r="M79" s="323"/>
    </row>
    <row r="80" spans="1:26" ht="7.5" customHeight="1" thickTop="1" x14ac:dyDescent="0.25">
      <c r="A80" s="1"/>
      <c r="B80" s="23"/>
      <c r="C80" s="24"/>
      <c r="D80" s="24"/>
      <c r="E80" s="24"/>
      <c r="F80" s="266"/>
      <c r="G80" s="267"/>
      <c r="H80" s="25"/>
      <c r="I80" s="268"/>
      <c r="J80" s="294"/>
      <c r="K80" s="322"/>
      <c r="L80" s="310"/>
      <c r="M80" s="323"/>
    </row>
    <row r="81" spans="1:14" ht="15.75" customHeight="1" x14ac:dyDescent="0.25">
      <c r="A81" s="1"/>
      <c r="B81" s="1"/>
      <c r="C81" s="427" t="str">
        <f>IF(D57="Pay Stubs",IF(H55&lt;&gt;"",IF(OR(H55="Semi-Monthly",H55="Monthly"),"Enter number of Pay Periods to Date", IF(F81&gt;0,"Payroll Frequency changed, delete value in F81", "")),""), "")</f>
        <v/>
      </c>
      <c r="D81" s="427"/>
      <c r="E81" s="427"/>
      <c r="F81" s="45"/>
      <c r="G81" s="154">
        <f>IF(C81 = "Enter number of Pay Periods to Date", 50, 0)</f>
        <v>0</v>
      </c>
      <c r="H81" s="25"/>
      <c r="I81" s="268"/>
      <c r="J81" s="294"/>
      <c r="K81" s="322"/>
      <c r="L81" s="310"/>
      <c r="M81" s="323"/>
    </row>
    <row r="82" spans="1:14" ht="15.75" customHeight="1" x14ac:dyDescent="0.25">
      <c r="A82" s="1"/>
      <c r="B82" s="5"/>
      <c r="C82" s="435" t="str">
        <f xml:space="preserve"> IF(AND(OR(G93="", G93 = 0), OR(H93="", H93=0)), "", IF(H78&gt;31, "Pay stubs do not appear to be consecutive based on dates entered.", IF(OR( E86 &lt; C86, E86 &lt;D86, E87 &lt; C87, E87 &lt;D87), "Pay Stubs may be out of order.  Please check dates.",IF(H79 = "", "", IF(E79 = H79, "", "If Payroll Frequency selected does not equal Recommended please provide an explanation.")))))</f>
        <v/>
      </c>
      <c r="D82" s="435"/>
      <c r="E82" s="435"/>
      <c r="F82" s="435"/>
      <c r="G82" s="435"/>
      <c r="H82" s="435"/>
      <c r="I82" s="268"/>
      <c r="J82" s="294"/>
      <c r="K82" s="322"/>
      <c r="L82" s="310"/>
      <c r="M82" s="323"/>
    </row>
    <row r="83" spans="1:14" ht="7.5" customHeight="1" x14ac:dyDescent="0.25">
      <c r="A83" s="1"/>
      <c r="B83" s="1"/>
      <c r="C83" s="327"/>
      <c r="D83" s="268"/>
      <c r="E83" s="268"/>
      <c r="F83" s="268"/>
      <c r="G83" s="268"/>
      <c r="H83" s="268"/>
      <c r="I83" s="268"/>
      <c r="J83" s="294"/>
      <c r="K83" s="322"/>
      <c r="L83" s="310"/>
      <c r="M83" s="310"/>
    </row>
    <row r="84" spans="1:14" ht="24" customHeight="1" thickBot="1" x14ac:dyDescent="0.3">
      <c r="A84" s="1"/>
      <c r="B84" s="26"/>
      <c r="C84" s="29" t="s">
        <v>224</v>
      </c>
      <c r="D84" s="29" t="s">
        <v>225</v>
      </c>
      <c r="E84" s="29" t="s">
        <v>226</v>
      </c>
      <c r="F84" s="28" t="s">
        <v>227</v>
      </c>
      <c r="G84" s="29" t="s">
        <v>228</v>
      </c>
      <c r="H84" s="29" t="s">
        <v>213</v>
      </c>
      <c r="I84" s="1"/>
      <c r="L84"/>
      <c r="M84"/>
    </row>
    <row r="85" spans="1:14" ht="15.75" customHeight="1" x14ac:dyDescent="0.25">
      <c r="A85" s="1"/>
      <c r="B85" s="263" t="s">
        <v>229</v>
      </c>
      <c r="C85" s="166"/>
      <c r="D85" s="153"/>
      <c r="E85" s="167"/>
      <c r="F85" s="436" t="str">
        <f>IF(D57 = "Pay Stubs", IF(AND(H55 &lt;&gt; "", F59 &lt;&gt; ""), IF(H55 = "Annual", "1 pay check to date", IF(OR(H55="Semi-Monthly", H55 = "Monthly"), "", IF(E79 = "", "",CONCATENATE(G57," pay checks to date")))), ""), "")</f>
        <v/>
      </c>
      <c r="G85" s="439" t="str">
        <f>IF(D57 = "Pay Stubs", IF(G89 = "Hourly Pay Rate", IF((C88+D88+E88)/3&gt;VLOOKUP(H55,PayPeriods,6,FALSE),CONCATENATE("Average hours &gt; ", ROUND(VLOOKUP(H55, PayPeriods, 6, FALSE),2), " (Standard Work Hours in Year / Pay Periods in Year); ", ROUND(VLOOKUP(H55, PayPeriods, 6, FALSE),2), " hours used to calculate base pay."), ""), ""), "")</f>
        <v/>
      </c>
      <c r="H85" s="440"/>
      <c r="I85" s="30"/>
      <c r="L85"/>
      <c r="M85"/>
    </row>
    <row r="86" spans="1:14" ht="15.75" customHeight="1" x14ac:dyDescent="0.25">
      <c r="A86" s="1"/>
      <c r="B86" s="263" t="s">
        <v>230</v>
      </c>
      <c r="C86" s="168"/>
      <c r="D86" s="169"/>
      <c r="E86" s="170"/>
      <c r="F86" s="437"/>
      <c r="G86" s="441"/>
      <c r="H86" s="442"/>
      <c r="I86" s="38"/>
      <c r="L86"/>
      <c r="M86"/>
    </row>
    <row r="87" spans="1:14" ht="15.75" customHeight="1" x14ac:dyDescent="0.25">
      <c r="A87" s="1"/>
      <c r="B87" s="144" t="s">
        <v>231</v>
      </c>
      <c r="C87" s="168"/>
      <c r="D87" s="169"/>
      <c r="E87" s="171"/>
      <c r="F87" s="437"/>
      <c r="G87" s="441"/>
      <c r="H87" s="442"/>
      <c r="I87" s="30"/>
      <c r="L87"/>
      <c r="M87"/>
    </row>
    <row r="88" spans="1:14" ht="15.75" customHeight="1" thickBot="1" x14ac:dyDescent="0.3">
      <c r="A88" s="1"/>
      <c r="B88" s="328" t="s">
        <v>232</v>
      </c>
      <c r="C88" s="329"/>
      <c r="D88" s="330"/>
      <c r="E88" s="331"/>
      <c r="F88" s="438"/>
      <c r="G88" s="441"/>
      <c r="H88" s="442"/>
      <c r="I88" s="30"/>
      <c r="L88"/>
      <c r="M88"/>
    </row>
    <row r="89" spans="1:14" ht="15.75" customHeight="1" thickBot="1" x14ac:dyDescent="0.3">
      <c r="A89" s="1"/>
      <c r="B89" s="145" t="s">
        <v>214</v>
      </c>
      <c r="C89" s="274"/>
      <c r="D89" s="332"/>
      <c r="E89" s="333"/>
      <c r="F89" s="146" t="s">
        <v>233</v>
      </c>
      <c r="G89" s="443"/>
      <c r="H89" s="444"/>
      <c r="I89" s="30"/>
      <c r="L89"/>
      <c r="M89"/>
    </row>
    <row r="90" spans="1:14" ht="15.75" customHeight="1" x14ac:dyDescent="0.25">
      <c r="A90" s="1"/>
      <c r="B90" s="334" t="s">
        <v>217</v>
      </c>
      <c r="C90" s="274"/>
      <c r="D90" s="332"/>
      <c r="E90" s="333"/>
      <c r="F90" s="335"/>
      <c r="G90" s="336" t="str">
        <f>IF(OR(E79 = "", G89 = ""), "", IF(AND(E86="", E87 = ""), "", IF(D57 = "Pay Stubs", IF(G89 = "Hourly Pay Rate", H60*E89*(VLOOKUP(H55,PayPeriods,3,FALSE)),E89*VLOOKUP(G89, PayRates, 2, FALSE)), "")))</f>
        <v/>
      </c>
      <c r="H90" s="42"/>
      <c r="I90" s="30"/>
      <c r="L90"/>
      <c r="M90"/>
    </row>
    <row r="91" spans="1:14" ht="15.75" customHeight="1" x14ac:dyDescent="0.25">
      <c r="A91" s="1"/>
      <c r="B91" s="145" t="s">
        <v>183</v>
      </c>
      <c r="C91" s="274"/>
      <c r="D91" s="332"/>
      <c r="E91" s="333"/>
      <c r="F91" s="194"/>
      <c r="G91" s="337" t="str">
        <f>IF(E79="","",IF(AND(E86="",E87=""),"",IF(D57&lt;&gt;"Pay Stubs","", IF(YEAR(D59)=YEAR(E59), IF(OR(F91="", F91 = 0), (SUM(C91:E91)/3)*VLOOKUP(H55, PayPeriods, 3, FALSE), (F91/H59)*260), IF(J57=0,0,IF(OR(F91="", F91 = 0), SUM(C91:E91)/3*VLOOKUP(H55, PayPeriods, 3, FALSE), (F91/J57)*VLOOKUP(H55,PayPeriods,3,FALSE)))))))</f>
        <v/>
      </c>
      <c r="H91" s="19"/>
      <c r="I91" s="30"/>
      <c r="L91"/>
      <c r="M91"/>
    </row>
    <row r="92" spans="1:14" ht="15.75" customHeight="1" x14ac:dyDescent="0.25">
      <c r="A92" s="1"/>
      <c r="B92" s="145" t="s">
        <v>153</v>
      </c>
      <c r="C92" s="274"/>
      <c r="D92" s="332"/>
      <c r="E92" s="333"/>
      <c r="F92" s="194"/>
      <c r="G92" s="319" t="str">
        <f>IF(E79="","",IF(AND(E86="",E87=""),"",IF(D57&lt;&gt;"Pay Stubs","", IF(YEAR(D59)=YEAR(E59), IF(OR(F92="", F92 = 0), (SUM(C92:E92)/3)*VLOOKUP(H55, PayPeriods, 3, FALSE), (F92/H59)*260), IF(J57=0,0,IF(OR(F92="", F92 = 0), SUM(C92:E92)/3*VLOOKUP(H55, PayPeriods, 3, FALSE), (F92/J57)*VLOOKUP(H55,PayPeriods,3,FALSE)))))))</f>
        <v/>
      </c>
      <c r="H92" s="19"/>
      <c r="I92" s="30"/>
      <c r="L92"/>
      <c r="M92"/>
    </row>
    <row r="93" spans="1:14" ht="15.75" customHeight="1" thickBot="1" x14ac:dyDescent="0.3">
      <c r="A93" s="1"/>
      <c r="B93" s="263" t="s">
        <v>234</v>
      </c>
      <c r="C93" s="338">
        <f>C90+C91+C92</f>
        <v>0</v>
      </c>
      <c r="D93" s="339">
        <f t="shared" ref="D93:E93" si="2">D90+D91+D92</f>
        <v>0</v>
      </c>
      <c r="E93" s="340">
        <f t="shared" si="2"/>
        <v>0</v>
      </c>
      <c r="F93" s="341"/>
      <c r="G93" s="337" t="str">
        <f>IF(E79 = "", "", IF(AND(E86 = "", E87=""), "", IF(D57 = "Pay Stubs", SUM(G90:G92), "")))</f>
        <v/>
      </c>
      <c r="H93" s="283" t="str">
        <f>IF(E79= "", "", IF(AND(E86="", E87 = ""), "", IF(D57 = "Pay Stubs", IF(YEAR(D59) = YEAR(F59), (F93/H59) *260, IF(J57 = 0, 0, (F93/J57)*VLOOKUP(H55,PayPeriods,3,FALSE))), "")))</f>
        <v/>
      </c>
      <c r="I93" s="30"/>
      <c r="J93" s="322"/>
      <c r="L93"/>
      <c r="M93"/>
    </row>
    <row r="94" spans="1:14" ht="7.5" customHeight="1" x14ac:dyDescent="0.25">
      <c r="A94" s="1"/>
      <c r="B94" s="4"/>
      <c r="C94" s="321"/>
      <c r="D94" s="321"/>
      <c r="E94" s="321"/>
      <c r="F94" s="321"/>
      <c r="G94" s="321"/>
      <c r="H94" s="321"/>
      <c r="I94" s="30"/>
      <c r="L94"/>
      <c r="M94"/>
    </row>
    <row r="95" spans="1:14" ht="14.25" customHeight="1" x14ac:dyDescent="0.25">
      <c r="A95" s="1"/>
      <c r="B95" s="31" t="str">
        <f>IF(D57 = "VOE", "", IF(SUM(F90:F92) = 0, "",IF(SUM(F90:F92) = F93, "", "Year to Date Base pay, Overtime and Other income do not add to the Gross Wages, please correct or explain.")))</f>
        <v/>
      </c>
      <c r="C95" s="1"/>
      <c r="D95" s="1"/>
      <c r="E95" s="293"/>
      <c r="F95" s="268"/>
      <c r="G95" s="268"/>
      <c r="H95" s="268"/>
      <c r="I95" s="268"/>
      <c r="J95" s="294"/>
      <c r="K95" s="294"/>
      <c r="L95" s="294"/>
      <c r="M95" s="294"/>
      <c r="N95" s="294"/>
    </row>
    <row r="96" spans="1:14" ht="14.25" customHeight="1" x14ac:dyDescent="0.25">
      <c r="A96" s="1"/>
      <c r="B96" s="31" t="str">
        <f>IF(D57 = "VOE", "", IF(F93 &lt; E93, "Year to Date Gross Wages must be greater than or equal to the last pay stub", ""))</f>
        <v/>
      </c>
      <c r="C96" s="1"/>
      <c r="D96" s="1"/>
      <c r="E96" s="268"/>
      <c r="F96" s="268"/>
      <c r="G96" s="268"/>
      <c r="H96" s="268"/>
      <c r="I96" s="268"/>
      <c r="J96" s="294"/>
      <c r="K96" s="294"/>
      <c r="L96" s="294"/>
      <c r="M96" s="294"/>
      <c r="N96" s="294"/>
    </row>
    <row r="97" spans="1:14" ht="16.5" customHeight="1" x14ac:dyDescent="0.25">
      <c r="A97" s="1"/>
      <c r="B97" s="1"/>
      <c r="C97" s="31"/>
      <c r="D97" s="1"/>
      <c r="E97" s="268"/>
      <c r="F97" s="268"/>
      <c r="G97" s="268"/>
      <c r="H97" s="268"/>
      <c r="I97" s="268"/>
      <c r="J97" s="294"/>
      <c r="K97" s="294"/>
      <c r="L97" s="294"/>
      <c r="M97" s="294"/>
      <c r="N97" s="294"/>
    </row>
    <row r="98" spans="1:14" ht="15.75" customHeight="1" x14ac:dyDescent="0.25">
      <c r="A98" s="1"/>
      <c r="B98" s="32" t="str">
        <f xml:space="preserve"> IF(AND(B99 = "", B100 = ""), "", "If Regular Base Hours and/or Base Pay Rate are not provided on the check stubs, enter the numbers calculated below.")</f>
        <v/>
      </c>
      <c r="C98" s="31"/>
      <c r="D98" s="1"/>
      <c r="E98" s="268"/>
      <c r="F98" s="268"/>
      <c r="G98" s="268"/>
      <c r="H98" s="268"/>
      <c r="I98" s="268"/>
      <c r="J98" s="294"/>
      <c r="K98" s="294"/>
      <c r="L98" s="294"/>
      <c r="M98" s="294"/>
      <c r="N98" s="294"/>
    </row>
    <row r="99" spans="1:14" x14ac:dyDescent="0.25">
      <c r="A99" s="1"/>
      <c r="B99" s="33" t="str">
        <f>IF(D57 = "Pay Stubs", IF(G89 = "Hourly Pay Rate", IF(AND(C99="", D99 = "", E99 = ""), "","Hours Calculator"), ""), "")</f>
        <v/>
      </c>
      <c r="C99" s="34" t="str">
        <f>IF(D57 = "Pay Stubs", IF(G89 = "Hourly Pay Rate", IF(C89 = "", "",C90/C89), ""), "")</f>
        <v/>
      </c>
      <c r="D99" s="34" t="str">
        <f>IF(D57 = "Pay Stubs", IF(G89 = "Hourly Pay Rate", IF(D89 = "", "", D90/D89), ""), "")</f>
        <v/>
      </c>
      <c r="E99" s="34" t="str">
        <f>IF(D57 = "Pay Stubs", IF(G89 = "Hourly Pay Rate", IF(E89 = "", "", E90/E89), ""), "")</f>
        <v/>
      </c>
      <c r="F99" s="268"/>
      <c r="G99" s="35"/>
      <c r="H99" s="1"/>
      <c r="I99" s="268"/>
      <c r="J99" s="294"/>
      <c r="K99" s="294"/>
      <c r="L99" s="310"/>
      <c r="M99" s="310"/>
    </row>
    <row r="100" spans="1:14" x14ac:dyDescent="0.25">
      <c r="A100" s="1"/>
      <c r="B100" s="33" t="str">
        <f>IF(D57 = "Pay Stubs", IF(G89 = "Hourly Pay Rate", IF(AND(C100="", D100 = "", E100 = ""), "","Rate Calculator"), ""), "")</f>
        <v/>
      </c>
      <c r="C100" s="59" t="str">
        <f>IF(D57 = "Pay Stubs", IF(G89="Hourly Pay Rate", IF(OR(C88 = "",C88 = 0), "", C90/C88),""), "")</f>
        <v/>
      </c>
      <c r="D100" s="59" t="str">
        <f>IF(D57="Pay Stubs",IF(G89="Hourly Pay Rate",IF(OR(D88="", D88 = 0),"",D90/D88), ""),"")</f>
        <v/>
      </c>
      <c r="E100" s="59" t="str">
        <f>IF(D57 = "Pay Stubs", IF(G89="Hourly Pay Rate", IF(OR(E88 = "",E88 = 0), "", E90/E88), ""), "")</f>
        <v/>
      </c>
      <c r="F100" s="1"/>
      <c r="G100" s="35"/>
      <c r="H100" s="1"/>
      <c r="I100" s="268"/>
      <c r="J100" s="294"/>
      <c r="K100" s="294"/>
      <c r="L100" s="310"/>
      <c r="M100" s="310"/>
    </row>
    <row r="101" spans="1:14" x14ac:dyDescent="0.25">
      <c r="A101" s="1"/>
      <c r="B101" s="268"/>
      <c r="C101" s="268"/>
      <c r="D101" s="268"/>
      <c r="E101" s="268"/>
      <c r="F101" s="268"/>
      <c r="G101" s="1"/>
      <c r="H101" s="6"/>
      <c r="I101" s="268"/>
      <c r="J101" s="294"/>
      <c r="K101" s="294"/>
      <c r="L101" s="310"/>
      <c r="M101" s="310"/>
    </row>
    <row r="102" spans="1:14" ht="15" customHeight="1" x14ac:dyDescent="0.25">
      <c r="A102" s="1"/>
      <c r="B102" s="1"/>
      <c r="C102" s="1"/>
      <c r="D102" s="1"/>
      <c r="E102" s="1"/>
      <c r="F102" s="1"/>
      <c r="G102" s="1"/>
      <c r="H102" s="1"/>
      <c r="I102" s="1"/>
      <c r="J102" s="294"/>
      <c r="K102" s="294"/>
      <c r="L102" s="310"/>
      <c r="M102" s="310"/>
    </row>
    <row r="103" spans="1:14" ht="14.25" customHeight="1" thickBot="1" x14ac:dyDescent="0.3">
      <c r="A103" s="1"/>
      <c r="B103" s="212" t="s">
        <v>197</v>
      </c>
      <c r="C103" s="213"/>
      <c r="D103" s="212" t="str">
        <f>E5</f>
        <v>Name not entered on Household Summary</v>
      </c>
      <c r="E103" s="213"/>
      <c r="F103" s="213"/>
      <c r="G103" s="213"/>
      <c r="H103" s="214" t="s">
        <v>235</v>
      </c>
      <c r="I103" s="268"/>
      <c r="J103" s="294"/>
      <c r="K103" s="294"/>
      <c r="L103" s="310"/>
      <c r="M103" s="310"/>
    </row>
    <row r="104" spans="1:14" ht="12" customHeight="1" thickTop="1" thickBot="1" x14ac:dyDescent="0.3">
      <c r="A104" s="1"/>
      <c r="B104" s="1"/>
      <c r="C104" s="268"/>
      <c r="D104" s="1"/>
      <c r="E104" s="1"/>
      <c r="F104" s="1"/>
      <c r="G104" s="1"/>
      <c r="H104" s="1"/>
      <c r="I104" s="1"/>
      <c r="J104" s="294"/>
      <c r="K104" s="294"/>
      <c r="L104" s="310"/>
      <c r="M104" s="310"/>
    </row>
    <row r="105" spans="1:14" ht="16.5" thickBot="1" x14ac:dyDescent="0.3">
      <c r="A105" s="1"/>
      <c r="B105" s="5" t="s">
        <v>236</v>
      </c>
      <c r="C105" s="268" t="s">
        <v>200</v>
      </c>
      <c r="D105" s="421"/>
      <c r="E105" s="422"/>
      <c r="F105" s="422"/>
      <c r="G105" s="423"/>
      <c r="H105" s="191" t="str">
        <f>IF(D107="VOE", E117, IF(D107 = "Pay Stubs", E129, ""))</f>
        <v/>
      </c>
      <c r="I105" s="180"/>
      <c r="J105" s="181"/>
      <c r="K105" s="294"/>
      <c r="L105" s="310"/>
      <c r="M105" s="310"/>
    </row>
    <row r="106" spans="1:14" ht="7.5" customHeight="1" thickBot="1" x14ac:dyDescent="0.3">
      <c r="A106" s="1"/>
      <c r="B106" s="5"/>
      <c r="C106" s="268"/>
      <c r="D106" s="295"/>
      <c r="E106" s="80"/>
      <c r="F106" s="80"/>
      <c r="G106" s="72" t="s">
        <v>201</v>
      </c>
      <c r="H106" s="184" t="s">
        <v>202</v>
      </c>
      <c r="I106" s="182"/>
      <c r="J106" s="183"/>
      <c r="K106" s="294"/>
      <c r="L106" s="310"/>
      <c r="M106" s="310"/>
    </row>
    <row r="107" spans="1:14" ht="16.5" thickBot="1" x14ac:dyDescent="0.3">
      <c r="A107" s="1"/>
      <c r="B107" s="5"/>
      <c r="C107" s="88" t="s">
        <v>203</v>
      </c>
      <c r="D107" s="296"/>
      <c r="E107" s="150">
        <f>IF(OR(D107="",D109=""),0,1)</f>
        <v>0</v>
      </c>
      <c r="F107" s="77"/>
      <c r="G107" s="185" t="str">
        <f>IFERROR(IF(OR(H105 = "Monthly", H105="Semi-Monthly"), IF(D107="VOE", H118, IF(D107 = "Pay Stubs", F131, "")), ROUNDUP(H107,0)),"")</f>
        <v/>
      </c>
      <c r="H107" s="186" t="str">
        <f>IFERROR(G109/(VLOOKUP(H105, PayPeriods, 2, FALSE)),"")</f>
        <v/>
      </c>
      <c r="I107" s="187"/>
      <c r="J107" s="188" t="str">
        <f>IFERROR(IF(AND(H105="Bi-Weekly",G107&gt;26),26,IF(AND(H105="Bi-Weekly",G107&lt;=26),G107,IF(AND(H105="Semi-Monthly",G107&gt;24),24,IF(AND(H105="Weekly",G107&gt;52),52,IF(AND(H105="Weekly",G107&lt;=52),G107,G107))))),"")</f>
        <v/>
      </c>
      <c r="K107" s="294"/>
      <c r="L107" s="310"/>
      <c r="M107" s="310"/>
    </row>
    <row r="108" spans="1:14" ht="7.5" customHeight="1" thickBot="1" x14ac:dyDescent="0.3">
      <c r="A108" s="1"/>
      <c r="B108" s="5"/>
      <c r="C108" s="268"/>
      <c r="D108" s="297"/>
      <c r="E108" s="77"/>
      <c r="F108" s="72" t="s">
        <v>204</v>
      </c>
      <c r="G108" s="189" t="s">
        <v>205</v>
      </c>
      <c r="H108" s="190" t="s">
        <v>206</v>
      </c>
      <c r="I108" s="187"/>
      <c r="J108" s="188"/>
      <c r="K108" s="294"/>
      <c r="L108" s="310"/>
      <c r="M108" s="310"/>
    </row>
    <row r="109" spans="1:14" ht="16.5" thickBot="1" x14ac:dyDescent="0.3">
      <c r="A109" s="1"/>
      <c r="B109" s="1"/>
      <c r="C109" s="89" t="s">
        <v>207</v>
      </c>
      <c r="D109" s="298"/>
      <c r="E109" s="256" t="e">
        <f>CONCATENATE("1/1/",YEAR(F109))</f>
        <v>#VALUE!</v>
      </c>
      <c r="F109" s="76" t="str">
        <f>IF(D107 = "VOE", E118, IF(D107 = "Pay Stubs", IF(OR(C137 = "", D137="",E137 = ""), IF(OR(C136 = "",D136="", E136=""), "", E136), E137),""))</f>
        <v/>
      </c>
      <c r="G109" s="191" t="str">
        <f>IFERROR(IF(YEAR(D109) = YEAR(F109), F109-D109+1,F109-E109+1),"")</f>
        <v/>
      </c>
      <c r="H109" s="191" t="str">
        <f>IFERROR(ROUNDUP(G109*(5/7), 0),"")</f>
        <v/>
      </c>
      <c r="I109" s="192"/>
      <c r="J109" s="188"/>
      <c r="K109" s="294"/>
      <c r="L109" s="342"/>
      <c r="M109" s="310"/>
    </row>
    <row r="110" spans="1:14" ht="13.5" customHeight="1" thickBot="1" x14ac:dyDescent="0.3">
      <c r="A110" s="1"/>
      <c r="B110" s="15"/>
      <c r="C110" s="299"/>
      <c r="D110" s="300"/>
      <c r="E110" s="78"/>
      <c r="F110" s="78"/>
      <c r="G110" s="73" t="s">
        <v>208</v>
      </c>
      <c r="H110" s="79" t="str">
        <f>IF(D107 = "VOE", IF(E115&gt;VLOOKUP(H105, PayPeriods, 6, FALSE), VLOOKUP(H105, PayPeriods, 6, FALSE), E115),IF(D107="Pay Stubs", IF((C138+D138+E138)/3 &gt; VLOOKUP(H105, PayPeriods, 6, FALSE), VLOOKUP(H105, PayPeriods, 6, FALSE), (C138+D138+E138)/3), ""))</f>
        <v/>
      </c>
      <c r="I110" s="268"/>
      <c r="K110" s="294"/>
      <c r="L110" s="310"/>
      <c r="M110" s="310"/>
    </row>
    <row r="111" spans="1:14" ht="13.5" customHeight="1" thickTop="1" x14ac:dyDescent="0.25">
      <c r="A111" s="1"/>
      <c r="B111" s="1"/>
      <c r="C111" s="301"/>
      <c r="D111" s="302"/>
      <c r="E111" s="303"/>
      <c r="F111" s="303"/>
      <c r="G111" s="301"/>
      <c r="H111" s="16"/>
      <c r="I111" s="268"/>
      <c r="K111" s="294"/>
      <c r="L111" s="310"/>
      <c r="M111" s="310"/>
    </row>
    <row r="112" spans="1:14" ht="15.75" customHeight="1" thickBot="1" x14ac:dyDescent="0.3">
      <c r="A112" s="1"/>
      <c r="B112" s="215" t="s">
        <v>209</v>
      </c>
      <c r="C112" s="424" t="s">
        <v>210</v>
      </c>
      <c r="D112" s="424"/>
      <c r="E112" s="424"/>
      <c r="F112" s="424"/>
      <c r="G112" s="424"/>
      <c r="H112" s="424"/>
      <c r="I112" s="268"/>
      <c r="K112" s="294"/>
      <c r="L112" s="310"/>
      <c r="M112" s="310"/>
    </row>
    <row r="113" spans="1:13" ht="7.5" customHeight="1" thickTop="1" x14ac:dyDescent="0.25">
      <c r="A113" s="1"/>
      <c r="B113" s="17"/>
      <c r="C113" s="304"/>
      <c r="D113" s="302"/>
      <c r="E113" s="305"/>
      <c r="F113" s="305"/>
      <c r="G113" s="301"/>
      <c r="H113" s="301"/>
      <c r="I113" s="268"/>
      <c r="K113" s="294"/>
      <c r="L113" s="310"/>
      <c r="M113" s="310"/>
    </row>
    <row r="114" spans="1:13" ht="24.75" thickBot="1" x14ac:dyDescent="0.3">
      <c r="A114" s="1"/>
      <c r="B114" s="17"/>
      <c r="C114" s="18"/>
      <c r="D114" s="18"/>
      <c r="E114" s="140" t="s">
        <v>211</v>
      </c>
      <c r="F114" s="39" t="s">
        <v>176</v>
      </c>
      <c r="G114" s="40" t="s">
        <v>212</v>
      </c>
      <c r="H114" s="39" t="s">
        <v>213</v>
      </c>
      <c r="I114" s="306"/>
      <c r="K114" s="294"/>
      <c r="L114" s="310"/>
      <c r="M114" s="310"/>
    </row>
    <row r="115" spans="1:13" ht="16.5" thickBot="1" x14ac:dyDescent="0.3">
      <c r="A115" s="1"/>
      <c r="B115" s="1"/>
      <c r="C115" s="425" t="s">
        <v>180</v>
      </c>
      <c r="D115" s="426"/>
      <c r="E115" s="151"/>
      <c r="F115" s="307"/>
      <c r="G115" s="308"/>
      <c r="H115" s="142"/>
      <c r="I115" s="309"/>
      <c r="K115" s="294"/>
      <c r="L115" s="310"/>
      <c r="M115" s="310"/>
    </row>
    <row r="116" spans="1:13" ht="16.5" thickBot="1" x14ac:dyDescent="0.3">
      <c r="A116" s="1"/>
      <c r="B116" s="398" t="str">
        <f>IF(D107 = "VOE", IF(G116 = "Hourly Pay Rate", IF(E115&gt;VLOOKUP(H105,PayPeriods,6,FALSE),CONCATENATE("    Average hours &gt; ", ROUND(VLOOKUP(H105, PayPeriods, 6, FALSE),2), " (Standard Work Hours in Year / Pay Periods in Year);  ", ROUND(VLOOKUP(H105, PayPeriods, 6, FALSE),2), " hours used."), ""), ""), "")</f>
        <v/>
      </c>
      <c r="C116" s="428" t="s">
        <v>214</v>
      </c>
      <c r="D116" s="429"/>
      <c r="E116" s="193"/>
      <c r="F116" s="138" t="s">
        <v>215</v>
      </c>
      <c r="G116" s="430"/>
      <c r="H116" s="431"/>
      <c r="I116" s="268"/>
      <c r="K116" s="294"/>
      <c r="L116" s="310"/>
      <c r="M116" s="310"/>
    </row>
    <row r="117" spans="1:13" x14ac:dyDescent="0.25">
      <c r="A117" s="1"/>
      <c r="B117" s="398"/>
      <c r="C117" s="425" t="s">
        <v>216</v>
      </c>
      <c r="D117" s="426"/>
      <c r="E117" s="141"/>
      <c r="F117" s="432" t="str">
        <f>IF(AND(E117 &lt;&gt; "Monthly", E117 &lt;&gt; "Semi-Monthly", H118&gt;0), "Payroll Frequency changed, delete value in H118", "")</f>
        <v/>
      </c>
      <c r="G117" s="433"/>
      <c r="H117" s="434"/>
      <c r="I117" s="309"/>
      <c r="K117" s="294"/>
      <c r="L117" s="310"/>
      <c r="M117" s="310"/>
    </row>
    <row r="118" spans="1:13" x14ac:dyDescent="0.25">
      <c r="A118" s="1"/>
      <c r="B118" s="398"/>
      <c r="C118" s="405" t="s">
        <v>204</v>
      </c>
      <c r="D118" s="406"/>
      <c r="E118" s="152"/>
      <c r="F118" s="407" t="str">
        <f>IF(D107 = "VOE", IF(H105 &lt;&gt; "", IF(H105 = "Annual", "1 pay period", IF(OR(E117="Semi-Monthly", E117 = "Monthly"), "Enter # of Pay Periods to Date", IF(E118 = "", "",CONCATENATE(J107," pay periods to date")))), ""), "")</f>
        <v/>
      </c>
      <c r="G118" s="407"/>
      <c r="H118" s="44"/>
      <c r="I118" s="74">
        <f>IF(F118 = "Enter # of Pay Periods to Date", 50, 0)</f>
        <v>0</v>
      </c>
      <c r="K118" s="294"/>
      <c r="L118" s="310"/>
      <c r="M118" s="310"/>
    </row>
    <row r="119" spans="1:13" x14ac:dyDescent="0.25">
      <c r="A119" s="1"/>
      <c r="B119" s="398"/>
      <c r="C119" s="408" t="s">
        <v>217</v>
      </c>
      <c r="D119" s="409"/>
      <c r="E119" s="194"/>
      <c r="F119" s="314" t="str">
        <f>IF(G119 = "", "", IF(G119 = 0, 0, G119/VLOOKUP(H105, PayPeriods, 3, FALSE)))</f>
        <v/>
      </c>
      <c r="G119" s="270" t="str">
        <f>IF(OR(G116="", E117 = "", E118=""), "", IF(D107="VOE",IF(G116="Hourly Pay Rate",H110*E116*VLOOKUP(H105, PayPeriods, 4, FALSE) *(VLOOKUP(H105,PayPeriods,3,FALSE)),E116*VLOOKUP(G116,PayRates,2,FALSE)),""))</f>
        <v/>
      </c>
      <c r="H119" s="42"/>
      <c r="I119" s="280"/>
      <c r="K119" s="294"/>
      <c r="L119" s="310"/>
      <c r="M119" s="310"/>
    </row>
    <row r="120" spans="1:13" ht="15.75" customHeight="1" x14ac:dyDescent="0.25">
      <c r="A120" s="1"/>
      <c r="B120" s="265"/>
      <c r="C120" s="408" t="s">
        <v>183</v>
      </c>
      <c r="D120" s="409"/>
      <c r="E120" s="195"/>
      <c r="F120" s="293" t="str">
        <f>IF(OR(G116="", E117 = "", E118=""), "", IF(D107="VOE",IF(YEAR(D109) = YEAR(E109), (E120/H109)*VLOOKUP(H105, PayPeriods, 5,FALSE), IF(G107 = 0, 0, E120/G107)), ""))</f>
        <v/>
      </c>
      <c r="G120" s="315" t="str">
        <f>IF(OR(G116="", E117 = "", E118=""), "", IF(D107= "VOE", IF(YEAR(D109) = YEAR(E109), (E120/H109)*VLOOKUP(H105, PayPeriods, 5, FALSE) * VLOOKUP(H105, PayPeriods, 3,FALSE), IF(G107 = 0, 0, (E120/G107)*VLOOKUP(H105, PayPeriods, 3, FALSE))), ""))</f>
        <v/>
      </c>
      <c r="H120" s="19"/>
      <c r="I120" s="280"/>
      <c r="K120" s="294"/>
      <c r="L120" s="310"/>
      <c r="M120" s="310"/>
    </row>
    <row r="121" spans="1:13" ht="15.75" customHeight="1" x14ac:dyDescent="0.25">
      <c r="A121" s="1"/>
      <c r="C121" s="416" t="s">
        <v>218</v>
      </c>
      <c r="D121" s="417"/>
      <c r="E121" s="160"/>
      <c r="F121" s="316"/>
      <c r="G121" s="317"/>
      <c r="H121" s="43"/>
      <c r="I121" s="293"/>
      <c r="K121" s="294"/>
      <c r="L121" s="310"/>
      <c r="M121" s="310"/>
    </row>
    <row r="122" spans="1:13" x14ac:dyDescent="0.25">
      <c r="A122" s="1"/>
      <c r="C122" s="418"/>
      <c r="D122" s="419"/>
      <c r="E122" s="193"/>
      <c r="F122" s="318" t="str">
        <f>IF(OR(G116="", E117 = "", E118=""), "", IF(D107="VOE", IF(YEAR(D109) = YEAR(E109), (E122/H109)*VLOOKUP(H105, PayPeriods, 5,FALSE), IF(G107 = 0, 0, E122/G107)),""))</f>
        <v/>
      </c>
      <c r="G122" s="319" t="str">
        <f>IF(OR(G116="", E117 = "", E118=""), "", IF(D107 = "VOE", IF(YEAR(D109) = YEAR(E109), (E122/H109)*VLOOKUP(H105, PayPeriods, 5, FALSE) * VLOOKUP(H105, PayPeriods, 3,FALSE), IF(G107 = 0, 0, E122/G107)*VLOOKUP(H105, PayPeriods, 3, FALSE)), ""))</f>
        <v/>
      </c>
      <c r="H122" s="42"/>
      <c r="I122" s="293"/>
      <c r="K122" s="294"/>
      <c r="L122" s="310"/>
      <c r="M122" s="310"/>
    </row>
    <row r="123" spans="1:13" ht="15.75" customHeight="1" x14ac:dyDescent="0.25">
      <c r="A123" s="1"/>
      <c r="C123" s="408" t="s">
        <v>219</v>
      </c>
      <c r="D123" s="409"/>
      <c r="E123" s="320">
        <f>E119+E120+E122</f>
        <v>0</v>
      </c>
      <c r="F123" s="139"/>
      <c r="G123" s="270" t="str">
        <f>IF(OR(G116="", E117 = "", E118=""), "", IF(D107 = "VOE", SUM(G119:G122),""))</f>
        <v/>
      </c>
      <c r="H123" s="20" t="str">
        <f>IF(OR(G116="",E117="",E118=""),"",IF(D107="VOE",IF(YEAR(D109) = YEAR(F109), (E123/H109) *260, IF(G107=0,0,(E123/G107)*VLOOKUP(H105,PayPeriods,3,FALSE))),""))</f>
        <v/>
      </c>
      <c r="I123" s="268"/>
      <c r="K123" s="294"/>
      <c r="L123" s="310"/>
      <c r="M123" s="310"/>
    </row>
    <row r="124" spans="1:13" x14ac:dyDescent="0.25">
      <c r="A124" s="1"/>
      <c r="C124" s="408" t="str">
        <f>IF(E118="","Gross Pay Prior Year",CONCATENATE("Gross Pay ",YEAR(E118)-1))</f>
        <v>Gross Pay Prior Year</v>
      </c>
      <c r="D124" s="409"/>
      <c r="E124" s="194"/>
      <c r="F124" s="321"/>
      <c r="G124" s="321"/>
      <c r="H124" s="22"/>
      <c r="I124" s="268"/>
      <c r="J124" s="294"/>
      <c r="K124" s="294"/>
      <c r="L124" s="310"/>
      <c r="M124" s="310"/>
    </row>
    <row r="125" spans="1:13" ht="16.5" thickBot="1" x14ac:dyDescent="0.3">
      <c r="A125" s="1"/>
      <c r="B125" s="21"/>
      <c r="C125" s="408" t="str">
        <f>IF(E118="","Gross Pay Prior Year",CONCATENATE("Gross Pay ",YEAR(E118)-2))</f>
        <v>Gross Pay Prior Year</v>
      </c>
      <c r="D125" s="409"/>
      <c r="E125" s="325"/>
      <c r="F125" s="321"/>
      <c r="G125" s="321"/>
      <c r="H125" s="22"/>
      <c r="I125" s="268"/>
      <c r="J125" s="294"/>
      <c r="K125" s="294"/>
      <c r="L125" s="310"/>
      <c r="M125" s="310"/>
    </row>
    <row r="126" spans="1:13" ht="7.5" customHeight="1" x14ac:dyDescent="0.25">
      <c r="A126" s="1"/>
      <c r="B126" s="1"/>
      <c r="C126" s="309"/>
      <c r="D126" s="309"/>
      <c r="E126" s="321"/>
      <c r="F126" s="321"/>
      <c r="G126" s="321"/>
      <c r="H126" s="22"/>
      <c r="I126" s="268"/>
      <c r="J126" s="294"/>
      <c r="K126" s="294"/>
      <c r="L126" s="310"/>
      <c r="M126" s="310"/>
    </row>
    <row r="127" spans="1:13" ht="24" customHeight="1" x14ac:dyDescent="0.25">
      <c r="A127" s="1"/>
      <c r="B127" s="1"/>
      <c r="C127" s="445" t="str">
        <f>IF(D107="VOE", IF(SUM(E119:E122)=E123, "", "Base Pay + Overtime + Commissions/Tips do not add to the Gross Pay (Current Year).  Please correct the numbers or explain the difference."), "")</f>
        <v/>
      </c>
      <c r="D127" s="445"/>
      <c r="E127" s="445"/>
      <c r="F127" s="445"/>
      <c r="G127" s="445"/>
      <c r="H127" s="445"/>
      <c r="I127" s="268"/>
      <c r="J127" s="294"/>
      <c r="K127" s="294"/>
      <c r="L127" s="310"/>
      <c r="M127" s="310"/>
    </row>
    <row r="128" spans="1:13" ht="16.5" thickBot="1" x14ac:dyDescent="0.3">
      <c r="A128" s="1"/>
      <c r="C128" s="446"/>
      <c r="D128" s="446"/>
      <c r="G128" s="75" t="s">
        <v>220</v>
      </c>
      <c r="H128" s="76">
        <f>IF(OR(C137 = "", D137="", E137=""), IF(OR(C136 = "", D136 = "", E136 = ""), (E135-C135)/2, (E136-C136)/2), (E137-C137)/2)</f>
        <v>0</v>
      </c>
      <c r="I128" s="268"/>
      <c r="J128" s="294"/>
      <c r="K128" s="294"/>
      <c r="L128" s="310"/>
      <c r="M128" s="310"/>
    </row>
    <row r="129" spans="1:13" ht="15.75" customHeight="1" thickBot="1" x14ac:dyDescent="0.3">
      <c r="A129" s="1"/>
      <c r="B129" s="216" t="s">
        <v>221</v>
      </c>
      <c r="C129" s="447" t="s">
        <v>222</v>
      </c>
      <c r="D129" s="448"/>
      <c r="E129" s="143"/>
      <c r="F129" s="449" t="s">
        <v>223</v>
      </c>
      <c r="G129" s="450"/>
      <c r="H129" s="25" t="str">
        <f>IF(OR(H128="", H128 = 0, H128&gt;31), "", IF(H128 &gt;20, "Monthly", IF(H128&gt;14, "Semi-Monthly", IF(H128&gt;9, "Bi-Weekly", "Weekly"))))</f>
        <v/>
      </c>
      <c r="I129" s="268"/>
      <c r="J129" s="294"/>
      <c r="K129" s="294"/>
      <c r="L129" s="310"/>
      <c r="M129" s="310"/>
    </row>
    <row r="130" spans="1:13" ht="7.5" customHeight="1" thickTop="1" x14ac:dyDescent="0.25">
      <c r="A130" s="1"/>
      <c r="B130" s="23"/>
      <c r="C130" s="24"/>
      <c r="D130" s="24"/>
      <c r="E130" s="24"/>
      <c r="F130" s="266"/>
      <c r="G130" s="267"/>
      <c r="H130" s="25"/>
      <c r="I130" s="268"/>
      <c r="J130" s="294"/>
      <c r="K130" s="294"/>
      <c r="L130" s="310"/>
      <c r="M130" s="310"/>
    </row>
    <row r="131" spans="1:13" ht="16.5" customHeight="1" x14ac:dyDescent="0.25">
      <c r="A131" s="1"/>
      <c r="B131" s="1"/>
      <c r="C131" s="427" t="str">
        <f>IF(D107="Pay Stubs",IF(H105&lt;&gt;"",IF(OR(H105="Semi-Monthly",H105="Monthly"),"Enter number of Pay Periods to Date", IF(F131&gt;0,"Payroll Frequency changed, delete value in F131", "")),""), "")</f>
        <v/>
      </c>
      <c r="D131" s="427"/>
      <c r="E131" s="427"/>
      <c r="F131" s="45"/>
      <c r="G131" s="154">
        <f>IF(C131 = "Enter number of Pay Periods to Date", 50, 0)</f>
        <v>0</v>
      </c>
      <c r="H131" s="25"/>
      <c r="I131" s="268"/>
      <c r="J131" s="294"/>
      <c r="K131" s="294"/>
      <c r="L131" s="310"/>
      <c r="M131" s="310"/>
    </row>
    <row r="132" spans="1:13" ht="15.75" customHeight="1" x14ac:dyDescent="0.25">
      <c r="A132" s="1"/>
      <c r="B132" s="5"/>
      <c r="C132" s="435" t="str">
        <f xml:space="preserve"> IF(AND(OR(G143="", G143 = 0), OR(H143="", H143=0)), "", IF(H128&gt;31, "Pay stubs do not appear to be consecutive based on dates entered.", IF(OR( E136 &lt; C136, E136 &lt;D136, E137 &lt; C137, E137 &lt;D137), "Pay Stubs may be out of order.  Please check dates.",IF(H129 = "", "", IF(E129 = H129, "", "If Payroll Frequency selected does not equal Recommended please provide an explanation.")))))</f>
        <v/>
      </c>
      <c r="D132" s="435"/>
      <c r="E132" s="435"/>
      <c r="F132" s="435"/>
      <c r="G132" s="435"/>
      <c r="H132" s="435"/>
      <c r="I132" s="268"/>
      <c r="J132" s="294"/>
      <c r="K132" s="294"/>
      <c r="L132" s="310"/>
      <c r="M132" s="310"/>
    </row>
    <row r="133" spans="1:13" ht="7.5" customHeight="1" x14ac:dyDescent="0.25">
      <c r="A133" s="1"/>
      <c r="B133" s="1"/>
      <c r="C133" s="327"/>
      <c r="D133" s="268"/>
      <c r="E133" s="268"/>
      <c r="F133" s="268"/>
      <c r="G133" s="268"/>
      <c r="H133" s="268"/>
      <c r="I133" s="268"/>
      <c r="J133" s="294"/>
      <c r="K133" s="294"/>
      <c r="L133" s="310"/>
      <c r="M133" s="310"/>
    </row>
    <row r="134" spans="1:13" ht="24.75" thickBot="1" x14ac:dyDescent="0.3">
      <c r="A134" s="1"/>
      <c r="B134" s="26"/>
      <c r="C134" s="29" t="s">
        <v>224</v>
      </c>
      <c r="D134" s="29" t="s">
        <v>225</v>
      </c>
      <c r="E134" s="29" t="s">
        <v>226</v>
      </c>
      <c r="F134" s="28" t="s">
        <v>227</v>
      </c>
      <c r="G134" s="29" t="s">
        <v>228</v>
      </c>
      <c r="H134" s="29" t="s">
        <v>213</v>
      </c>
      <c r="I134" s="1"/>
      <c r="K134" s="294"/>
      <c r="L134" s="310"/>
      <c r="M134" s="310"/>
    </row>
    <row r="135" spans="1:13" x14ac:dyDescent="0.25">
      <c r="A135" s="1"/>
      <c r="B135" s="263" t="s">
        <v>229</v>
      </c>
      <c r="C135" s="166"/>
      <c r="D135" s="153"/>
      <c r="E135" s="167"/>
      <c r="F135" s="436" t="str">
        <f>IF(D107 = "Pay Stubs", IF(AND(H105 &lt;&gt; "", F109 &lt;&gt; ""), IF(H105 = "Annual", "1 pay check to date", IF(OR(H105="Semi-Monthly", H105 = "Monthly"), "", IF(E129 = "", "",CONCATENATE(G107," pay checks to date")))), ""), "")</f>
        <v/>
      </c>
      <c r="G135" s="439" t="str">
        <f>IF(D107 = "Pay Stubs", IF(G139 = "Hourly Pay Rate", IF((C138+D138+E138)/3&gt;VLOOKUP(H105,PayPeriods,6,FALSE),CONCATENATE("Average hours &gt; ", ROUND(VLOOKUP(H105, PayPeriods, 6, FALSE),2), " (Standard Work Hours in Year / Pay Periods in Year); ", ROUND(VLOOKUP(H105, PayPeriods, 6, FALSE),2), " hours used to calculate base pay."), ""), ""), "")</f>
        <v/>
      </c>
      <c r="H135" s="440"/>
      <c r="I135" s="30"/>
      <c r="K135" s="294"/>
      <c r="L135" s="310"/>
      <c r="M135" s="310"/>
    </row>
    <row r="136" spans="1:13" x14ac:dyDescent="0.25">
      <c r="A136" s="1"/>
      <c r="B136" s="263" t="s">
        <v>230</v>
      </c>
      <c r="C136" s="168"/>
      <c r="D136" s="169"/>
      <c r="E136" s="170"/>
      <c r="F136" s="437"/>
      <c r="G136" s="441"/>
      <c r="H136" s="442"/>
      <c r="I136" s="38"/>
      <c r="K136" s="294"/>
      <c r="L136" s="310"/>
      <c r="M136" s="310"/>
    </row>
    <row r="137" spans="1:13" x14ac:dyDescent="0.25">
      <c r="A137" s="1"/>
      <c r="B137" s="263" t="s">
        <v>231</v>
      </c>
      <c r="C137" s="168"/>
      <c r="D137" s="169"/>
      <c r="E137" s="171"/>
      <c r="F137" s="437"/>
      <c r="G137" s="441"/>
      <c r="H137" s="442"/>
      <c r="I137" s="30"/>
      <c r="K137" s="294"/>
      <c r="L137" s="310"/>
      <c r="M137" s="310"/>
    </row>
    <row r="138" spans="1:13" ht="16.5" thickBot="1" x14ac:dyDescent="0.3">
      <c r="A138" s="1"/>
      <c r="B138" s="328" t="s">
        <v>232</v>
      </c>
      <c r="C138" s="329"/>
      <c r="D138" s="330"/>
      <c r="E138" s="331"/>
      <c r="F138" s="438"/>
      <c r="G138" s="441"/>
      <c r="H138" s="442"/>
      <c r="I138" s="30"/>
      <c r="K138" s="294"/>
      <c r="L138" s="310"/>
      <c r="M138" s="310"/>
    </row>
    <row r="139" spans="1:13" ht="16.5" thickBot="1" x14ac:dyDescent="0.3">
      <c r="A139" s="1"/>
      <c r="B139" s="145" t="s">
        <v>214</v>
      </c>
      <c r="C139" s="274"/>
      <c r="D139" s="332"/>
      <c r="E139" s="333"/>
      <c r="F139" s="146" t="s">
        <v>233</v>
      </c>
      <c r="G139" s="443"/>
      <c r="H139" s="444"/>
      <c r="I139" s="30"/>
      <c r="K139" s="294"/>
      <c r="L139" s="310"/>
      <c r="M139" s="310"/>
    </row>
    <row r="140" spans="1:13" x14ac:dyDescent="0.25">
      <c r="A140" s="1"/>
      <c r="B140" s="334" t="s">
        <v>217</v>
      </c>
      <c r="C140" s="274"/>
      <c r="D140" s="332"/>
      <c r="E140" s="333"/>
      <c r="F140" s="335"/>
      <c r="G140" s="336" t="str">
        <f>IF(OR(E129 = "", G139 = ""), "", IF(AND(E136="", E137 = ""), "", IF(D107 = "Pay Stubs", IF(G139 = "Hourly Pay Rate", H110*E139*(VLOOKUP(H105,PayPeriods,3,FALSE)),E139*VLOOKUP(G139, PayRates, 2, FALSE)), "")))</f>
        <v/>
      </c>
      <c r="H140" s="42"/>
      <c r="I140" s="30"/>
      <c r="K140" s="294"/>
      <c r="L140" s="310"/>
      <c r="M140" s="310"/>
    </row>
    <row r="141" spans="1:13" x14ac:dyDescent="0.25">
      <c r="A141" s="1"/>
      <c r="B141" s="145" t="s">
        <v>183</v>
      </c>
      <c r="C141" s="274"/>
      <c r="D141" s="332"/>
      <c r="E141" s="333"/>
      <c r="F141" s="194"/>
      <c r="G141" s="337" t="str">
        <f>IF(E129="","",IF(AND(E136="",E137=""),"",IF(D107&lt;&gt;"Pay Stubs","", IF(YEAR(D109)=YEAR(E109), IF(OR(F141="", F141 = 0), (SUM(C141:E141)/3)*VLOOKUP(H105, PayPeriods, 3, FALSE), (F141/H109)*260), IF(J107=0,0,IF(OR(F141="", F141 = 0), SUM(C141:E141)/3*VLOOKUP(H105, PayPeriods, 3, FALSE), (F141/J107)*VLOOKUP(H105,PayPeriods,3,FALSE)))))))</f>
        <v/>
      </c>
      <c r="H141" s="19"/>
      <c r="I141" s="30"/>
      <c r="K141" s="294"/>
      <c r="L141" s="310"/>
      <c r="M141" s="310"/>
    </row>
    <row r="142" spans="1:13" x14ac:dyDescent="0.25">
      <c r="A142" s="1"/>
      <c r="B142" s="145" t="s">
        <v>153</v>
      </c>
      <c r="C142" s="274"/>
      <c r="D142" s="332"/>
      <c r="E142" s="333"/>
      <c r="F142" s="194"/>
      <c r="G142" s="319" t="str">
        <f>IF(E129="","",IF(AND(E136="",E137=""),"",IF(D107&lt;&gt;"Pay Stubs","", IF(YEAR(D109)=YEAR(E109), IF(OR(F142="", F142 = 0), (SUM(C142:E142)/3)*VLOOKUP(H105, PayPeriods, 3, FALSE), (F142/H109)*260), IF(J107=0,0,IF(OR(F142="", F142 = 0), SUM(C142:E142)/3*VLOOKUP(H105, PayPeriods, 3, FALSE), (F142/J107)*VLOOKUP(H105,PayPeriods,3,FALSE)))))))</f>
        <v/>
      </c>
      <c r="H142" s="19"/>
      <c r="I142" s="30"/>
      <c r="K142" s="294"/>
      <c r="L142" s="310"/>
      <c r="M142" s="310"/>
    </row>
    <row r="143" spans="1:13" ht="16.5" thickBot="1" x14ac:dyDescent="0.3">
      <c r="A143" s="1"/>
      <c r="B143" s="263" t="s">
        <v>234</v>
      </c>
      <c r="C143" s="338">
        <f>C140+C141+C142</f>
        <v>0</v>
      </c>
      <c r="D143" s="339">
        <f t="shared" ref="D143:E143" si="3">D140+D141+D142</f>
        <v>0</v>
      </c>
      <c r="E143" s="340">
        <f t="shared" si="3"/>
        <v>0</v>
      </c>
      <c r="F143" s="341"/>
      <c r="G143" s="337" t="str">
        <f>IF(E129 = "", "", IF(AND(E136 = "", E137=""), "", IF(D107 = "Pay Stubs", SUM(G140:G142), "")))</f>
        <v/>
      </c>
      <c r="H143" s="283" t="str">
        <f>IF(E129= "", "", IF(AND(E136="", E137 = ""), "", IF(D107 = "Pay Stubs", IF(YEAR(D109) = YEAR(F109), (F143/H109) *260, IF(J107 = 0, 0, (F143/J107)*VLOOKUP(H105,PayPeriods,3,FALSE))), "")))</f>
        <v/>
      </c>
      <c r="I143" s="30"/>
      <c r="J143" s="322"/>
      <c r="K143" s="294"/>
      <c r="L143" s="310"/>
      <c r="M143" s="310"/>
    </row>
    <row r="144" spans="1:13" ht="7.5" customHeight="1" x14ac:dyDescent="0.25">
      <c r="A144" s="1"/>
      <c r="B144" s="4"/>
      <c r="C144" s="321"/>
      <c r="D144" s="321"/>
      <c r="E144" s="321"/>
      <c r="F144" s="321"/>
      <c r="G144" s="321"/>
      <c r="H144" s="321"/>
      <c r="I144" s="30"/>
      <c r="J144" s="294"/>
      <c r="K144" s="294"/>
      <c r="L144" s="310"/>
      <c r="M144" s="310"/>
    </row>
    <row r="145" spans="1:13" x14ac:dyDescent="0.25">
      <c r="A145" s="1"/>
      <c r="B145" s="31" t="str">
        <f>IF(D107 = "VOE", "", IF(SUM(F140:F142) = 0, "",IF(SUM(F140:F142) = F143, "", "Year to Date Base pay, Overtime and Other income do not add to the Gross Wages, please correct or explain.")))</f>
        <v/>
      </c>
      <c r="C145" s="1"/>
      <c r="D145" s="1"/>
      <c r="E145" s="293"/>
      <c r="F145" s="268"/>
      <c r="G145" s="268"/>
      <c r="H145" s="268"/>
      <c r="I145" s="268"/>
      <c r="J145" s="294"/>
      <c r="K145" s="294"/>
      <c r="L145" s="310"/>
      <c r="M145" s="310"/>
    </row>
    <row r="146" spans="1:13" x14ac:dyDescent="0.25">
      <c r="A146" s="1"/>
      <c r="B146" s="31" t="str">
        <f>IF(D107 = "VOE", "", IF(F143 &lt; E143, "Year to Date Gross Wages must be greater than or equal to the last pay stub", ""))</f>
        <v/>
      </c>
      <c r="C146" s="1"/>
      <c r="D146" s="1"/>
      <c r="E146" s="268"/>
      <c r="F146" s="268"/>
      <c r="G146" s="268"/>
      <c r="H146" s="268"/>
      <c r="I146" s="268"/>
      <c r="J146" s="294"/>
      <c r="K146" s="294"/>
      <c r="L146" s="310"/>
      <c r="M146" s="310"/>
    </row>
    <row r="147" spans="1:13" x14ac:dyDescent="0.25">
      <c r="A147" s="1"/>
      <c r="B147" s="1"/>
      <c r="C147" s="31"/>
      <c r="D147" s="1"/>
      <c r="E147" s="268"/>
      <c r="F147" s="268"/>
      <c r="G147" s="268"/>
      <c r="H147" s="268"/>
      <c r="I147" s="268"/>
      <c r="J147" s="294"/>
      <c r="K147" s="294"/>
      <c r="L147" s="310"/>
      <c r="M147" s="310"/>
    </row>
    <row r="148" spans="1:13" x14ac:dyDescent="0.25">
      <c r="A148" s="1"/>
      <c r="B148" s="32" t="str">
        <f xml:space="preserve"> IF(AND(B149 = "", B150 = ""), "", "If Regular Base Hours and/or Base Pay Rate are not provided on the check stubs, enter the numbers calculated below.")</f>
        <v/>
      </c>
      <c r="C148" s="31"/>
      <c r="D148" s="1"/>
      <c r="E148" s="268"/>
      <c r="F148" s="268"/>
      <c r="G148" s="268"/>
      <c r="H148" s="268"/>
      <c r="I148" s="268"/>
      <c r="J148" s="294"/>
      <c r="K148" s="294"/>
      <c r="L148" s="310"/>
      <c r="M148" s="310"/>
    </row>
    <row r="149" spans="1:13" x14ac:dyDescent="0.25">
      <c r="A149" s="1"/>
      <c r="B149" s="33" t="str">
        <f>IF(D107 = "Pay Stubs", IF(G139 = "Hourly Pay Rate", IF(AND(C149="", D149 = "", E149 = ""), "","Hours Calculator"), ""), "")</f>
        <v/>
      </c>
      <c r="C149" s="34" t="str">
        <f>IF(D107 = "Pay Stubs", IF(G139 = "Hourly Pay Rate", IF(C139 = "", "",C140/C139), ""), "")</f>
        <v/>
      </c>
      <c r="D149" s="34" t="str">
        <f>IF(D107 = "Pay Stubs", IF(G139 = "Hourly Pay Rate", IF(D139 = "", "", D140/D139), ""), "")</f>
        <v/>
      </c>
      <c r="E149" s="34" t="str">
        <f>IF(D107 = "Pay Stubs", IF(G139 = "Hourly Pay Rate", IF(E139 = "", "", E140/E139), ""), "")</f>
        <v/>
      </c>
      <c r="F149" s="268"/>
      <c r="G149" s="35"/>
      <c r="H149" s="1"/>
      <c r="I149" s="268"/>
      <c r="J149" s="294"/>
      <c r="K149" s="294"/>
      <c r="L149" s="310"/>
      <c r="M149" s="310"/>
    </row>
    <row r="150" spans="1:13" x14ac:dyDescent="0.25">
      <c r="A150" s="1"/>
      <c r="B150" s="33" t="str">
        <f>IF(D107 = "Pay Stubs", IF(G139 = "Hourly Pay Rate", IF(AND(C150="", D150 = "", E150 = ""), "","Rate Calculator"), ""), "")</f>
        <v/>
      </c>
      <c r="C150" s="36" t="str">
        <f>IF(D107 = "Pay Stubs", IF(G139="Hourly Pay Rate", IF(OR(C138 = "",C138 = 0), "", C140/C138),""), "")</f>
        <v/>
      </c>
      <c r="D150" s="36" t="str">
        <f>IF(D107="Pay Stubs",IF(G139="Hourly Pay Rate",IF(OR(D138="", D138 = 0),"",D140/D138), ""),"")</f>
        <v/>
      </c>
      <c r="E150" s="36" t="str">
        <f>IF(D107 = "Pay Stubs", IF(G139="Hourly Pay Rate", IF(OR(E138 = "",E138 = 0), "", E140/E138), ""), "")</f>
        <v/>
      </c>
      <c r="F150" s="1"/>
      <c r="G150" s="35"/>
      <c r="H150" s="1"/>
      <c r="I150" s="268"/>
      <c r="J150" s="294"/>
      <c r="K150" s="294"/>
      <c r="L150" s="310"/>
      <c r="M150" s="310"/>
    </row>
    <row r="151" spans="1:13" x14ac:dyDescent="0.25">
      <c r="A151" s="1"/>
      <c r="B151" s="268"/>
      <c r="C151" s="268"/>
      <c r="D151" s="268"/>
      <c r="E151" s="268"/>
      <c r="F151" s="268"/>
      <c r="G151" s="1"/>
      <c r="H151" s="6"/>
      <c r="I151" s="268"/>
      <c r="J151" s="294"/>
      <c r="K151" s="294"/>
      <c r="L151" s="310"/>
      <c r="M151" s="310"/>
    </row>
    <row r="152" spans="1:13" ht="15" customHeight="1" x14ac:dyDescent="0.25">
      <c r="A152" s="1"/>
      <c r="B152" s="1"/>
      <c r="C152" s="1"/>
      <c r="D152" s="1"/>
      <c r="E152" s="1"/>
      <c r="F152" s="1"/>
      <c r="G152" s="1"/>
      <c r="H152" s="1"/>
      <c r="I152" s="1"/>
      <c r="J152" s="294"/>
      <c r="K152" s="294"/>
      <c r="L152" s="310"/>
      <c r="M152" s="310"/>
    </row>
    <row r="153" spans="1:13" ht="14.25" customHeight="1" thickBot="1" x14ac:dyDescent="0.3">
      <c r="A153" s="1"/>
      <c r="B153" s="212" t="s">
        <v>197</v>
      </c>
      <c r="C153" s="213"/>
      <c r="D153" s="212" t="str">
        <f>E5</f>
        <v>Name not entered on Household Summary</v>
      </c>
      <c r="E153" s="213"/>
      <c r="F153" s="213"/>
      <c r="G153" s="213"/>
      <c r="H153" s="214" t="s">
        <v>237</v>
      </c>
      <c r="I153" s="268"/>
      <c r="J153" s="294"/>
      <c r="K153" s="294"/>
      <c r="L153" s="310"/>
      <c r="M153" s="310"/>
    </row>
    <row r="154" spans="1:13" ht="12" customHeight="1" thickTop="1" thickBot="1" x14ac:dyDescent="0.3">
      <c r="A154" s="1"/>
      <c r="B154" s="1"/>
      <c r="C154" s="268"/>
      <c r="D154" s="1"/>
      <c r="E154" s="1"/>
      <c r="F154" s="1"/>
      <c r="G154" s="1"/>
      <c r="H154" s="1"/>
      <c r="I154" s="1"/>
      <c r="J154" s="294"/>
      <c r="K154" s="294"/>
      <c r="L154" s="310"/>
      <c r="M154" s="310"/>
    </row>
    <row r="155" spans="1:13" ht="16.5" thickBot="1" x14ac:dyDescent="0.3">
      <c r="A155" s="1"/>
      <c r="B155" s="5" t="s">
        <v>238</v>
      </c>
      <c r="C155" s="268" t="s">
        <v>200</v>
      </c>
      <c r="D155" s="421"/>
      <c r="E155" s="422"/>
      <c r="F155" s="422"/>
      <c r="G155" s="423"/>
      <c r="H155" s="191" t="str">
        <f>IF(D157="VOE", E167, IF(D157 = "Pay Stubs", E179, ""))</f>
        <v/>
      </c>
      <c r="I155" s="180"/>
      <c r="J155" s="181"/>
      <c r="K155" s="294"/>
      <c r="L155" s="310"/>
      <c r="M155" s="310"/>
    </row>
    <row r="156" spans="1:13" ht="7.5" customHeight="1" thickBot="1" x14ac:dyDescent="0.3">
      <c r="A156" s="1"/>
      <c r="B156" s="5"/>
      <c r="C156" s="268"/>
      <c r="D156" s="295"/>
      <c r="E156" s="80"/>
      <c r="F156" s="80"/>
      <c r="G156" s="72" t="s">
        <v>201</v>
      </c>
      <c r="H156" s="184" t="s">
        <v>202</v>
      </c>
      <c r="I156" s="182"/>
      <c r="J156" s="183"/>
      <c r="K156" s="294"/>
      <c r="L156" s="310"/>
      <c r="M156" s="310"/>
    </row>
    <row r="157" spans="1:13" ht="16.5" thickBot="1" x14ac:dyDescent="0.3">
      <c r="A157" s="1"/>
      <c r="B157" s="5"/>
      <c r="C157" s="88" t="s">
        <v>203</v>
      </c>
      <c r="D157" s="296"/>
      <c r="E157" s="150">
        <f>IF(OR(D157="",D159=""),0,1)</f>
        <v>0</v>
      </c>
      <c r="F157" s="77"/>
      <c r="G157" s="185" t="str">
        <f>IFERROR(IF(OR(H155 = "Monthly", H155="Semi-Monthly"), IF(D157="VOE", H168, IF(D157 = "Pay Stubs", F181, "")), ROUNDUP(H157,0)),"")</f>
        <v/>
      </c>
      <c r="H157" s="186" t="str">
        <f>IFERROR(G159/(VLOOKUP(H155, PayPeriods, 2, FALSE)),"")</f>
        <v/>
      </c>
      <c r="I157" s="187"/>
      <c r="J157" s="188" t="str">
        <f>IFERROR(IF(AND(H155="Bi-Weekly",G157&gt;26),26,IF(AND(H155="Bi-Weekly",G157&lt;=26),G157,IF(AND(H155="Semi-Weekly",G157&gt;24),24,IF(AND(H155="Weekly",G157&gt;52),52,IF(AND(H155="Weekly",G157&lt;=52),G157,G157))))),"")</f>
        <v/>
      </c>
      <c r="K157" s="294"/>
      <c r="L157" s="310"/>
      <c r="M157" s="310"/>
    </row>
    <row r="158" spans="1:13" ht="7.5" customHeight="1" thickBot="1" x14ac:dyDescent="0.3">
      <c r="A158" s="1"/>
      <c r="B158" s="5"/>
      <c r="C158" s="268"/>
      <c r="D158" s="297"/>
      <c r="E158" s="77"/>
      <c r="F158" s="72" t="s">
        <v>204</v>
      </c>
      <c r="G158" s="189" t="s">
        <v>205</v>
      </c>
      <c r="H158" s="190" t="s">
        <v>206</v>
      </c>
      <c r="I158" s="187"/>
      <c r="J158" s="188"/>
      <c r="K158" s="294"/>
      <c r="L158" s="310"/>
      <c r="M158" s="310"/>
    </row>
    <row r="159" spans="1:13" ht="16.5" thickBot="1" x14ac:dyDescent="0.3">
      <c r="A159" s="1"/>
      <c r="B159" s="1"/>
      <c r="C159" s="89" t="s">
        <v>207</v>
      </c>
      <c r="D159" s="298"/>
      <c r="E159" s="256" t="e">
        <f>CONCATENATE("1/1/",YEAR(F159))</f>
        <v>#VALUE!</v>
      </c>
      <c r="F159" s="76" t="str">
        <f>IF(D157 = "VOE", E168, IF(D157 = "Pay Stubs", IF(OR(C187 = "", D187="",E187 = ""), IF(OR(C186 = "",D186="", E186=""), "", E186), E187),""))</f>
        <v/>
      </c>
      <c r="G159" s="191" t="str">
        <f>IFERROR(IF(YEAR(D159) = YEAR(F159), F159-D159+1,F159-E159+1),"")</f>
        <v/>
      </c>
      <c r="H159" s="191" t="str">
        <f>IFERROR(ROUNDUP(G159*(5/7), 0),"")</f>
        <v/>
      </c>
      <c r="I159" s="192"/>
      <c r="J159" s="188"/>
      <c r="K159" s="294"/>
      <c r="L159" s="310"/>
      <c r="M159" s="310"/>
    </row>
    <row r="160" spans="1:13" ht="13.5" customHeight="1" thickBot="1" x14ac:dyDescent="0.3">
      <c r="A160" s="1"/>
      <c r="B160" s="15"/>
      <c r="C160" s="299"/>
      <c r="D160" s="300"/>
      <c r="E160" s="78"/>
      <c r="F160" s="78"/>
      <c r="G160" s="73" t="s">
        <v>208</v>
      </c>
      <c r="H160" s="79" t="str">
        <f>IF(D157 = "VOE", IF(E165&gt;VLOOKUP(H155, PayPeriods, 6, FALSE), VLOOKUP(H155, PayPeriods, 6, FALSE), E165),IF(D157="Pay Stubs", IF((C188+D188+E188)/3 &gt; VLOOKUP(H155, PayPeriods, 6, FALSE), VLOOKUP(H155, PayPeriods, 6, FALSE), (C188+D188+E188)/3), ""))</f>
        <v/>
      </c>
      <c r="I160" s="268"/>
      <c r="K160" s="294"/>
      <c r="L160" s="310"/>
      <c r="M160" s="310"/>
    </row>
    <row r="161" spans="1:13" ht="13.5" customHeight="1" thickTop="1" x14ac:dyDescent="0.25">
      <c r="A161" s="1"/>
      <c r="B161" s="1"/>
      <c r="C161" s="301"/>
      <c r="D161" s="302"/>
      <c r="E161" s="303"/>
      <c r="F161" s="303"/>
      <c r="G161" s="301"/>
      <c r="H161" s="16"/>
      <c r="I161" s="268"/>
      <c r="K161" s="294"/>
      <c r="L161" s="310"/>
      <c r="M161" s="310"/>
    </row>
    <row r="162" spans="1:13" ht="15.75" customHeight="1" thickBot="1" x14ac:dyDescent="0.3">
      <c r="A162" s="1"/>
      <c r="B162" s="215" t="s">
        <v>209</v>
      </c>
      <c r="C162" s="424" t="s">
        <v>210</v>
      </c>
      <c r="D162" s="424"/>
      <c r="E162" s="424"/>
      <c r="F162" s="424"/>
      <c r="G162" s="424"/>
      <c r="H162" s="424"/>
      <c r="I162" s="268"/>
      <c r="K162" s="294"/>
      <c r="L162" s="310"/>
      <c r="M162" s="310"/>
    </row>
    <row r="163" spans="1:13" ht="7.5" customHeight="1" thickTop="1" x14ac:dyDescent="0.25">
      <c r="A163" s="1"/>
      <c r="B163" s="17"/>
      <c r="C163" s="304"/>
      <c r="D163" s="302"/>
      <c r="E163" s="305"/>
      <c r="F163" s="305"/>
      <c r="G163" s="301"/>
      <c r="H163" s="301"/>
      <c r="I163" s="268"/>
      <c r="K163" s="294"/>
      <c r="L163" s="310"/>
      <c r="M163" s="310"/>
    </row>
    <row r="164" spans="1:13" ht="24.75" thickBot="1" x14ac:dyDescent="0.3">
      <c r="A164" s="1"/>
      <c r="B164" s="17"/>
      <c r="C164" s="18"/>
      <c r="D164" s="18"/>
      <c r="E164" s="140" t="s">
        <v>211</v>
      </c>
      <c r="F164" s="39" t="s">
        <v>176</v>
      </c>
      <c r="G164" s="40" t="s">
        <v>212</v>
      </c>
      <c r="H164" s="39" t="s">
        <v>213</v>
      </c>
      <c r="I164" s="306"/>
      <c r="K164" s="294"/>
      <c r="L164" s="310"/>
      <c r="M164" s="310"/>
    </row>
    <row r="165" spans="1:13" ht="16.5" thickBot="1" x14ac:dyDescent="0.3">
      <c r="A165" s="1"/>
      <c r="B165" s="1"/>
      <c r="C165" s="425" t="s">
        <v>180</v>
      </c>
      <c r="D165" s="426"/>
      <c r="E165" s="151"/>
      <c r="F165" s="307"/>
      <c r="G165" s="308"/>
      <c r="H165" s="142"/>
      <c r="I165" s="309"/>
      <c r="K165" s="294"/>
      <c r="L165" s="310"/>
      <c r="M165" s="310"/>
    </row>
    <row r="166" spans="1:13" ht="16.5" thickBot="1" x14ac:dyDescent="0.3">
      <c r="A166" s="1"/>
      <c r="B166" s="398" t="str">
        <f>IF(D157 = "VOE", IF(G166 = "Hourly Pay Rate", IF(E165&gt;VLOOKUP(H155,PayPeriods,6,FALSE),CONCATENATE("    Average hours &gt; ", ROUND(VLOOKUP(H155, PayPeriods, 6, FALSE),2), " (Standard Work Hours in Year / Pay Periods in Year);  ", ROUND(VLOOKUP(H155, PayPeriods, 6, FALSE),2), " hours used."), ""), ""), "")</f>
        <v/>
      </c>
      <c r="C166" s="428" t="s">
        <v>214</v>
      </c>
      <c r="D166" s="429"/>
      <c r="E166" s="193"/>
      <c r="F166" s="138" t="s">
        <v>215</v>
      </c>
      <c r="G166" s="451"/>
      <c r="H166" s="452"/>
      <c r="I166" s="268"/>
      <c r="K166" s="294"/>
      <c r="L166" s="310"/>
      <c r="M166" s="310"/>
    </row>
    <row r="167" spans="1:13" x14ac:dyDescent="0.25">
      <c r="A167" s="1"/>
      <c r="B167" s="398"/>
      <c r="C167" s="425" t="s">
        <v>216</v>
      </c>
      <c r="D167" s="426"/>
      <c r="E167" s="141"/>
      <c r="F167" s="432" t="str">
        <f>IF(AND(E167 &lt;&gt; "Monthly", E167 &lt;&gt; "Semi-Monthly", H168&gt;0), "Payroll Frequency changed, delete value in H168", "")</f>
        <v/>
      </c>
      <c r="G167" s="433"/>
      <c r="H167" s="434"/>
      <c r="I167" s="309"/>
      <c r="K167" s="294"/>
      <c r="L167" s="310"/>
      <c r="M167" s="310"/>
    </row>
    <row r="168" spans="1:13" x14ac:dyDescent="0.25">
      <c r="A168" s="1"/>
      <c r="B168" s="398"/>
      <c r="C168" s="405" t="s">
        <v>204</v>
      </c>
      <c r="D168" s="406"/>
      <c r="E168" s="152"/>
      <c r="F168" s="407" t="str">
        <f>IF(D157 = "VOE", IF(H155 &lt;&gt; "", IF(H155 = "Annual", "1 pay period", IF(OR(E167="Semi-Monthly", E167 = "Monthly"), "Enter # of Pay Periods to Date", IF(E168 = "", "",CONCATENATE(J157," pay periods to date")))), ""), "")</f>
        <v/>
      </c>
      <c r="G168" s="407"/>
      <c r="H168" s="44"/>
      <c r="I168" s="74">
        <f>IF(F168 = "Enter # of Pay Periods to Date", 50, 0)</f>
        <v>0</v>
      </c>
    </row>
    <row r="169" spans="1:13" x14ac:dyDescent="0.25">
      <c r="A169" s="1"/>
      <c r="B169" s="398"/>
      <c r="C169" s="408" t="s">
        <v>217</v>
      </c>
      <c r="D169" s="409"/>
      <c r="E169" s="194"/>
      <c r="F169" s="314" t="str">
        <f>IF(G169 = "", "", IF(G169 = 0, 0, G169/VLOOKUP(H155, PayPeriods, 3, FALSE)))</f>
        <v/>
      </c>
      <c r="G169" s="270" t="str">
        <f>IF(OR(G166="", E167 = "", E168=""), "", IF(D157="VOE",IF(G166="Hourly Pay Rate",H160*E166*VLOOKUP(H155, PayPeriods, 4, FALSE) *(VLOOKUP(H155,PayPeriods,3,FALSE)),E166*VLOOKUP(G166,PayRates,2,FALSE)),""))</f>
        <v/>
      </c>
      <c r="H169" s="42"/>
      <c r="I169" s="280"/>
    </row>
    <row r="170" spans="1:13" x14ac:dyDescent="0.25">
      <c r="A170" s="1"/>
      <c r="B170" s="265"/>
      <c r="C170" s="408" t="s">
        <v>183</v>
      </c>
      <c r="D170" s="409"/>
      <c r="E170" s="195"/>
      <c r="F170" s="293" t="str">
        <f>IF(OR(G166="", E167 = "", E168=""), "", IF(D157="VOE",IF(YEAR(D159) = YEAR(E159), (E170/H159)*VLOOKUP(H155, PayPeriods, 5,FALSE), IF(G157 = 0, 0, E170/G157)), ""))</f>
        <v/>
      </c>
      <c r="G170" s="315" t="str">
        <f>IF(OR(G166="", E167 = "", E168=""), "", IF(D157= "VOE", IF(YEAR(D159) = YEAR(E159), (E170/H159)*VLOOKUP(H155, PayPeriods, 5, FALSE) * VLOOKUP(H155, PayPeriods, 3,FALSE), IF(G157 = 0, 0, (E170/G157)*VLOOKUP(H155, PayPeriods, 3, FALSE))), ""))</f>
        <v/>
      </c>
      <c r="H170" s="19"/>
      <c r="I170" s="280"/>
    </row>
    <row r="171" spans="1:13" ht="15.75" customHeight="1" x14ac:dyDescent="0.25">
      <c r="A171" s="1"/>
      <c r="C171" s="416" t="s">
        <v>218</v>
      </c>
      <c r="D171" s="417"/>
      <c r="E171" s="160"/>
      <c r="F171" s="316"/>
      <c r="G171" s="317"/>
      <c r="H171" s="43"/>
      <c r="I171" s="293"/>
    </row>
    <row r="172" spans="1:13" x14ac:dyDescent="0.25">
      <c r="A172" s="1"/>
      <c r="C172" s="418"/>
      <c r="D172" s="419"/>
      <c r="E172" s="193"/>
      <c r="F172" s="318" t="str">
        <f>IF(OR(G166="", E167 = "", E168=""), "", IF(D157="VOE", IF(YEAR(D159) = YEAR(E159), (E172/H159)*VLOOKUP(H155, PayPeriods, 5,FALSE), IF(G157 = 0, 0, E172/G157)),""))</f>
        <v/>
      </c>
      <c r="G172" s="319" t="str">
        <f>IF(OR(G166="", E167 = "", E168=""), "", IF(D157 = "VOE", IF(YEAR(D159) = YEAR(E159), (E172/H159)*VLOOKUP(H155, PayPeriods, 5, FALSE) * VLOOKUP(H155, PayPeriods, 3,FALSE), IF(G157 = 0, 0, E172/G157)*VLOOKUP(H155, PayPeriods, 3, FALSE)), ""))</f>
        <v/>
      </c>
      <c r="H172" s="42"/>
      <c r="I172" s="293"/>
    </row>
    <row r="173" spans="1:13" ht="15.75" customHeight="1" x14ac:dyDescent="0.25">
      <c r="A173" s="1"/>
      <c r="C173" s="408" t="s">
        <v>219</v>
      </c>
      <c r="D173" s="409"/>
      <c r="E173" s="320">
        <f>E169+E170+E172</f>
        <v>0</v>
      </c>
      <c r="F173" s="139"/>
      <c r="G173" s="270" t="str">
        <f>IF(OR(G166="", E167 = "", E168=""), "", IF(D157 = "VOE", SUM(G169:G172),""))</f>
        <v/>
      </c>
      <c r="H173" s="20" t="str">
        <f>IF(OR(G166="",E167="",E168=""),"",IF(D157="VOE",IF(YEAR(D159) = YEAR(F159), (E173/H159) *260, IF(G157=0,0,(E173/G157)*VLOOKUP(H155,PayPeriods,3,FALSE))),""))</f>
        <v/>
      </c>
      <c r="I173" s="268"/>
    </row>
    <row r="174" spans="1:13" x14ac:dyDescent="0.25">
      <c r="A174" s="1"/>
      <c r="C174" s="408" t="str">
        <f>IF(E168="","Gross Pay Prior Year",CONCATENATE("Gross Pay ",YEAR(E168)-1))</f>
        <v>Gross Pay Prior Year</v>
      </c>
      <c r="D174" s="409"/>
      <c r="E174" s="194"/>
      <c r="F174" s="321"/>
      <c r="G174" s="321"/>
      <c r="H174" s="22"/>
      <c r="I174" s="268"/>
      <c r="J174" s="294"/>
    </row>
    <row r="175" spans="1:13" ht="16.5" thickBot="1" x14ac:dyDescent="0.3">
      <c r="A175" s="1"/>
      <c r="B175" s="21"/>
      <c r="C175" s="408" t="str">
        <f>IF(E168="","Gross Pay Prior Year",CONCATENATE("Gross Pay ",YEAR(E168)-2))</f>
        <v>Gross Pay Prior Year</v>
      </c>
      <c r="D175" s="409"/>
      <c r="E175" s="325"/>
      <c r="F175" s="321"/>
      <c r="G175" s="321"/>
      <c r="H175" s="22"/>
      <c r="I175" s="268"/>
      <c r="J175" s="294"/>
    </row>
    <row r="176" spans="1:13" ht="7.5" customHeight="1" x14ac:dyDescent="0.25">
      <c r="A176" s="1"/>
      <c r="B176" s="1"/>
      <c r="C176" s="309"/>
      <c r="D176" s="309"/>
      <c r="E176" s="321"/>
      <c r="F176" s="321"/>
      <c r="G176" s="321"/>
      <c r="H176" s="22"/>
      <c r="I176" s="268"/>
      <c r="J176" s="294"/>
    </row>
    <row r="177" spans="1:10" ht="24" customHeight="1" x14ac:dyDescent="0.25">
      <c r="A177" s="1"/>
      <c r="B177" s="1"/>
      <c r="C177" s="445" t="str">
        <f>IF(D157="VOE", IF(SUM(E169:E172)=E173, "", "Base Pay + Overtime + Commissions/Tips do not add to the Gross Pay (Current Year).  Please correct the numbers or explain the difference."), "")</f>
        <v/>
      </c>
      <c r="D177" s="445"/>
      <c r="E177" s="445"/>
      <c r="F177" s="445"/>
      <c r="G177" s="445"/>
      <c r="H177" s="445"/>
      <c r="I177" s="268"/>
      <c r="J177" s="294"/>
    </row>
    <row r="178" spans="1:10" ht="16.5" thickBot="1" x14ac:dyDescent="0.3">
      <c r="A178" s="1"/>
      <c r="C178" s="446"/>
      <c r="D178" s="446"/>
      <c r="G178" s="75" t="s">
        <v>220</v>
      </c>
      <c r="H178" s="76">
        <f>IF(OR(C187 = "", D187="", E187=""), IF(OR(C186 = "", D186 = "", E186 = ""), (E185-C185)/2, (E186-C186)/2), (E187-C187)/2)</f>
        <v>0</v>
      </c>
      <c r="I178" s="268"/>
      <c r="J178" s="294"/>
    </row>
    <row r="179" spans="1:10" ht="15.75" customHeight="1" thickBot="1" x14ac:dyDescent="0.3">
      <c r="A179" s="1"/>
      <c r="B179" s="216" t="s">
        <v>221</v>
      </c>
      <c r="C179" s="447" t="s">
        <v>222</v>
      </c>
      <c r="D179" s="448"/>
      <c r="E179" s="143"/>
      <c r="F179" s="449" t="s">
        <v>223</v>
      </c>
      <c r="G179" s="450"/>
      <c r="H179" s="25" t="str">
        <f>IF(OR(H178="", H178 = 0, H178&gt;31), "", IF(H178 &gt;20, "Monthly", IF(H178&gt;14, "Semi-Monthly", IF(H178&gt;9, "Bi-Weekly", "Weekly"))))</f>
        <v/>
      </c>
      <c r="I179" s="268"/>
      <c r="J179" s="294"/>
    </row>
    <row r="180" spans="1:10" ht="7.5" customHeight="1" thickTop="1" x14ac:dyDescent="0.25">
      <c r="A180" s="1"/>
      <c r="B180" s="23"/>
      <c r="C180" s="24"/>
      <c r="D180" s="24"/>
      <c r="E180" s="24"/>
      <c r="F180" s="266"/>
      <c r="G180" s="267"/>
      <c r="H180" s="25"/>
      <c r="I180" s="268"/>
      <c r="J180" s="294"/>
    </row>
    <row r="181" spans="1:10" ht="16.5" customHeight="1" x14ac:dyDescent="0.25">
      <c r="A181" s="1"/>
      <c r="B181" s="1"/>
      <c r="C181" s="427" t="str">
        <f>IF(D157="Pay Stubs",IF(H155&lt;&gt;"",IF(OR(H155="Semi-Monthly",H155="Monthly"),"Enter number of Pay Periods to Date", IF(F181&gt;0,"Payroll Frequency changed, delete value in F181", "")),""), "")</f>
        <v/>
      </c>
      <c r="D181" s="427"/>
      <c r="E181" s="427"/>
      <c r="F181" s="45"/>
      <c r="G181" s="154">
        <f>IF(C181 = "Enter number of Pay Periods to Date", 50, 0)</f>
        <v>0</v>
      </c>
      <c r="H181" s="25"/>
      <c r="I181" s="268"/>
      <c r="J181" s="294"/>
    </row>
    <row r="182" spans="1:10" ht="15.75" customHeight="1" x14ac:dyDescent="0.25">
      <c r="A182" s="1"/>
      <c r="B182" s="5"/>
      <c r="C182" s="435" t="str">
        <f xml:space="preserve"> IF(AND(OR(G193="", G193 = 0), OR(H193="", H193=0)), "", IF(H178&gt;31, "Pay stubs do not appear to be consecutive based on dates entered.", IF(OR( E186 &lt; C186, E186 &lt;D186, E187 &lt; C187, E187 &lt;D187), "Pay Stubs may be out of order.  Please check dates.",IF(H179 = "", "", IF(E179 = H179, "", "If Payroll Frequency selected does not equal Recommended please provide an explanation.")))))</f>
        <v/>
      </c>
      <c r="D182" s="435"/>
      <c r="E182" s="435"/>
      <c r="F182" s="435"/>
      <c r="G182" s="435"/>
      <c r="H182" s="435"/>
      <c r="I182" s="268"/>
      <c r="J182" s="294"/>
    </row>
    <row r="183" spans="1:10" ht="7.5" customHeight="1" x14ac:dyDescent="0.25">
      <c r="A183" s="1"/>
      <c r="B183" s="1"/>
      <c r="C183" s="327"/>
      <c r="D183" s="268"/>
      <c r="E183" s="268"/>
      <c r="F183" s="268"/>
      <c r="G183" s="268"/>
      <c r="H183" s="268"/>
      <c r="I183" s="268"/>
      <c r="J183" s="294"/>
    </row>
    <row r="184" spans="1:10" ht="24.75" thickBot="1" x14ac:dyDescent="0.3">
      <c r="A184" s="1"/>
      <c r="B184" s="26"/>
      <c r="C184" s="29" t="s">
        <v>224</v>
      </c>
      <c r="D184" s="29" t="s">
        <v>225</v>
      </c>
      <c r="E184" s="29" t="s">
        <v>226</v>
      </c>
      <c r="F184" s="28" t="s">
        <v>227</v>
      </c>
      <c r="G184" s="29" t="s">
        <v>228</v>
      </c>
      <c r="H184" s="29" t="s">
        <v>213</v>
      </c>
      <c r="I184" s="1"/>
    </row>
    <row r="185" spans="1:10" ht="15.75" customHeight="1" x14ac:dyDescent="0.25">
      <c r="A185" s="1"/>
      <c r="B185" s="263" t="s">
        <v>229</v>
      </c>
      <c r="C185" s="166"/>
      <c r="D185" s="153"/>
      <c r="E185" s="167"/>
      <c r="F185" s="436" t="str">
        <f>IF(D157 = "Pay Stubs", IF(AND(H155 &lt;&gt; "", F159 &lt;&gt; ""), IF(H155 = "Annual", "1 pay check to date", IF(OR(H155="Semi-Monthly", H155 = "Monthly"), "", IF(E179 = "", "",CONCATENATE(G157," pay checks to date")))), ""), "")</f>
        <v/>
      </c>
      <c r="G185" s="439" t="str">
        <f>IF(D157 = "Pay Stubs", IF(G189 = "Hourly Pay Rate", IF((C188+D188+E188)/3&gt;VLOOKUP(H155,PayPeriods,6,FALSE),CONCATENATE("Average hours &gt; ", ROUND(VLOOKUP(H155, PayPeriods, 6, FALSE),2), " (Standard Work Hours in Year / Pay Periods in Year); ", ROUND(VLOOKUP(H155, PayPeriods, 6, FALSE),2), " hours used to calculate base pay."), ""), ""), "")</f>
        <v/>
      </c>
      <c r="H185" s="440"/>
      <c r="I185" s="30"/>
    </row>
    <row r="186" spans="1:10" x14ac:dyDescent="0.25">
      <c r="A186" s="1"/>
      <c r="B186" s="263" t="s">
        <v>230</v>
      </c>
      <c r="C186" s="168"/>
      <c r="D186" s="169"/>
      <c r="E186" s="170"/>
      <c r="F186" s="437"/>
      <c r="G186" s="441"/>
      <c r="H186" s="442"/>
      <c r="I186" s="38"/>
    </row>
    <row r="187" spans="1:10" x14ac:dyDescent="0.25">
      <c r="A187" s="1"/>
      <c r="B187" s="263" t="s">
        <v>231</v>
      </c>
      <c r="C187" s="168"/>
      <c r="D187" s="169"/>
      <c r="E187" s="171"/>
      <c r="F187" s="437"/>
      <c r="G187" s="441"/>
      <c r="H187" s="442"/>
      <c r="I187" s="30"/>
    </row>
    <row r="188" spans="1:10" ht="16.5" thickBot="1" x14ac:dyDescent="0.3">
      <c r="A188" s="1"/>
      <c r="B188" s="328" t="s">
        <v>232</v>
      </c>
      <c r="C188" s="329"/>
      <c r="D188" s="330"/>
      <c r="E188" s="331"/>
      <c r="F188" s="438"/>
      <c r="G188" s="441"/>
      <c r="H188" s="442"/>
      <c r="I188" s="30"/>
    </row>
    <row r="189" spans="1:10" ht="16.5" thickBot="1" x14ac:dyDescent="0.3">
      <c r="A189" s="1"/>
      <c r="B189" s="145" t="s">
        <v>214</v>
      </c>
      <c r="C189" s="274"/>
      <c r="D189" s="332"/>
      <c r="E189" s="333"/>
      <c r="F189" s="146" t="s">
        <v>233</v>
      </c>
      <c r="G189" s="443"/>
      <c r="H189" s="444"/>
      <c r="I189" s="30"/>
    </row>
    <row r="190" spans="1:10" x14ac:dyDescent="0.25">
      <c r="A190" s="1"/>
      <c r="B190" s="334" t="s">
        <v>217</v>
      </c>
      <c r="C190" s="274"/>
      <c r="D190" s="332"/>
      <c r="E190" s="333"/>
      <c r="F190" s="335"/>
      <c r="G190" s="336" t="str">
        <f>IF(OR(E179 = "", G189 = ""), "", IF(AND(E186="", E187 = ""), "", IF(D157 = "Pay Stubs", IF(G189 = "Hourly Pay Rate", H160*E189*(VLOOKUP(H155,PayPeriods,3,FALSE)),E189*VLOOKUP(G189, PayRates, 2, FALSE)), "")))</f>
        <v/>
      </c>
      <c r="H190" s="42"/>
      <c r="I190" s="30"/>
    </row>
    <row r="191" spans="1:10" x14ac:dyDescent="0.25">
      <c r="A191" s="1"/>
      <c r="B191" s="145" t="s">
        <v>183</v>
      </c>
      <c r="C191" s="274"/>
      <c r="D191" s="332"/>
      <c r="E191" s="333"/>
      <c r="F191" s="194"/>
      <c r="G191" s="337" t="str">
        <f>IF(E179="","",IF(AND(E186="",E187=""),"",IF(D157&lt;&gt;"Pay Stubs","", IF(YEAR(D159)=YEAR(E159), IF(OR(F191="", F191 = 0), (SUM(C191:E191)/3)*VLOOKUP(H155, PayPeriods, 3, FALSE), (F191/H159)*260), IF(J157=0,0,IF(OR(F191="", F191 = 0), SUM(C191:E191)/3*VLOOKUP(H155, PayPeriods, 3, FALSE), (F191/J157)*VLOOKUP(H155,PayPeriods,3,FALSE)))))))</f>
        <v/>
      </c>
      <c r="H191" s="19"/>
      <c r="I191" s="30"/>
    </row>
    <row r="192" spans="1:10" x14ac:dyDescent="0.25">
      <c r="A192" s="1"/>
      <c r="B192" s="145" t="s">
        <v>153</v>
      </c>
      <c r="C192" s="274"/>
      <c r="D192" s="332"/>
      <c r="E192" s="333"/>
      <c r="F192" s="194"/>
      <c r="G192" s="319" t="str">
        <f>IF(E179="","",IF(AND(E186="",E187=""),"",IF(D157&lt;&gt;"Pay Stubs","", IF(YEAR(D159)=YEAR(E159), IF(OR(F192="", F192 = 0), (SUM(C192:E192)/3)*VLOOKUP(H155, PayPeriods, 3, FALSE), (F192/H159)*260), IF(J157=0,0,IF(OR(F192="", F192 = 0), SUM(C192:E192)/3*VLOOKUP(H155, PayPeriods, 3, FALSE), (F192/J157)*VLOOKUP(H155,PayPeriods,3,FALSE)))))))</f>
        <v/>
      </c>
      <c r="H192" s="19"/>
      <c r="I192" s="30"/>
    </row>
    <row r="193" spans="1:10" ht="16.5" thickBot="1" x14ac:dyDescent="0.3">
      <c r="A193" s="1"/>
      <c r="B193" s="263" t="s">
        <v>234</v>
      </c>
      <c r="C193" s="338">
        <f>C190+C191+C192</f>
        <v>0</v>
      </c>
      <c r="D193" s="339">
        <f t="shared" ref="D193:E193" si="4">D190+D191+D192</f>
        <v>0</v>
      </c>
      <c r="E193" s="340">
        <f t="shared" si="4"/>
        <v>0</v>
      </c>
      <c r="F193" s="341"/>
      <c r="G193" s="337" t="str">
        <f>IF(E179 = "", "", IF(AND(E186 = "", E187=""), "", IF(D157 = "Pay Stubs", SUM(G190:G192), "")))</f>
        <v/>
      </c>
      <c r="H193" s="283" t="str">
        <f>IF(E179= "", "", IF(AND(E186="", E187 = ""), "", IF(D157 = "Pay Stubs", IF(YEAR(D159) = YEAR(F159), (F193/H159) *260, IF(J157 = 0, 0, (F193/J157)*VLOOKUP(H155,PayPeriods,3,FALSE))), "")))</f>
        <v/>
      </c>
      <c r="I193" s="30"/>
      <c r="J193" s="322"/>
    </row>
    <row r="194" spans="1:10" ht="7.5" customHeight="1" x14ac:dyDescent="0.25">
      <c r="A194" s="1"/>
      <c r="B194" s="4"/>
      <c r="C194" s="321"/>
      <c r="D194" s="321"/>
      <c r="E194" s="321"/>
      <c r="F194" s="321"/>
      <c r="G194" s="321"/>
      <c r="H194" s="321"/>
      <c r="I194" s="30"/>
    </row>
    <row r="195" spans="1:10" x14ac:dyDescent="0.25">
      <c r="A195" s="1"/>
      <c r="B195" s="31" t="str">
        <f>IF(D157 = "VOE", "", IF(SUM(F190:F192) = 0, "",IF(SUM(F190:F192) = F193, "", "Year to Date Base pay, Overtime and Other income do not add to the Gross Wages, please correct or explain.")))</f>
        <v/>
      </c>
      <c r="C195" s="1"/>
      <c r="D195" s="1"/>
      <c r="E195" s="293"/>
      <c r="F195" s="268"/>
      <c r="G195" s="268"/>
      <c r="H195" s="268"/>
      <c r="I195" s="268"/>
    </row>
    <row r="196" spans="1:10" x14ac:dyDescent="0.25">
      <c r="A196" s="1"/>
      <c r="B196" s="31" t="str">
        <f>IF(D157 = "VOE", "", IF(F193 &lt; E193, "Year to Date Gross Wages must be greater than or equal to the last pay stub", ""))</f>
        <v/>
      </c>
      <c r="C196" s="1"/>
      <c r="D196" s="1"/>
      <c r="E196" s="268"/>
      <c r="F196" s="268"/>
      <c r="G196" s="268"/>
      <c r="H196" s="268"/>
      <c r="I196" s="268"/>
    </row>
    <row r="197" spans="1:10" x14ac:dyDescent="0.25">
      <c r="A197" s="1"/>
      <c r="B197" s="1"/>
      <c r="C197" s="31"/>
      <c r="D197" s="1"/>
      <c r="E197" s="268"/>
      <c r="F197" s="268"/>
      <c r="G197" s="268"/>
      <c r="H197" s="268"/>
      <c r="I197" s="268"/>
    </row>
    <row r="198" spans="1:10" x14ac:dyDescent="0.25">
      <c r="A198" s="1"/>
      <c r="B198" s="32" t="str">
        <f xml:space="preserve"> IF(AND(B199 = "", B200 = ""), "", "If Regular Base Hours and/or Base Pay Rate are not provided on the check stubs, enter the numbers calculated below.")</f>
        <v/>
      </c>
      <c r="C198" s="31"/>
      <c r="D198" s="1"/>
      <c r="E198" s="268"/>
      <c r="F198" s="268"/>
      <c r="G198" s="268"/>
      <c r="H198" s="268"/>
      <c r="I198" s="268"/>
    </row>
    <row r="199" spans="1:10" x14ac:dyDescent="0.25">
      <c r="A199" s="1"/>
      <c r="B199" s="33" t="str">
        <f>IF(D157 = "Pay Stubs", IF(G189 = "Hourly Pay Rate", IF(AND(C199="", D199 = "", E199 = ""), "","Hours Calculator"), ""), "")</f>
        <v/>
      </c>
      <c r="C199" s="34" t="str">
        <f>IF(D157 = "Pay Stubs", IF(G189 = "Hourly Pay Rate", IF(C189 = "", "",C190/C189), ""), "")</f>
        <v/>
      </c>
      <c r="D199" s="34" t="str">
        <f>IF(D157 = "Pay Stubs", IF(G189 = "Hourly Pay Rate", IF(D189 = "", "", D190/D189), ""), "")</f>
        <v/>
      </c>
      <c r="E199" s="34" t="str">
        <f>IF(D157 = "Pay Stubs", IF(G189 = "Hourly Pay Rate", IF(E189 = "", "", E190/E189), ""), "")</f>
        <v/>
      </c>
      <c r="F199" s="268"/>
      <c r="G199" s="35"/>
      <c r="H199" s="1"/>
      <c r="I199" s="268"/>
    </row>
    <row r="200" spans="1:10" x14ac:dyDescent="0.25">
      <c r="A200" s="1"/>
      <c r="B200" s="33" t="str">
        <f>IF(D157 = "Pay Stubs", IF(G189 = "Hourly Pay Rate", IF(AND(C200="", D200 = "", E200 = ""), "","Rate Calculator"), ""), "")</f>
        <v/>
      </c>
      <c r="C200" s="36" t="str">
        <f>IF(D157 = "Pay Stubs", IF(G189="Hourly Pay Rate", IF(OR(C188 = "",C188 = 0), "", C190/C188),""), "")</f>
        <v/>
      </c>
      <c r="D200" s="36" t="str">
        <f>IF(D157="Pay Stubs",IF(G189="Hourly Pay Rate",IF(OR(D188="", D188 = 0),"",D190/D188), ""),"")</f>
        <v/>
      </c>
      <c r="E200" s="36" t="str">
        <f>IF(D157 = "Pay Stubs", IF(G189="Hourly Pay Rate", IF(OR(E188 = "",E188 = 0), "", E190/E188), ""), "")</f>
        <v/>
      </c>
      <c r="F200" s="1"/>
      <c r="G200" s="35"/>
      <c r="H200" s="1"/>
      <c r="I200" s="268"/>
    </row>
    <row r="201" spans="1:10" x14ac:dyDescent="0.25">
      <c r="A201" s="1"/>
      <c r="B201" s="268"/>
      <c r="C201" s="268"/>
      <c r="D201" s="268"/>
      <c r="E201" s="268"/>
      <c r="F201" s="268"/>
      <c r="G201" s="1"/>
      <c r="H201" s="6"/>
      <c r="I201" s="268"/>
    </row>
    <row r="202" spans="1:10" ht="15" customHeight="1" x14ac:dyDescent="0.25">
      <c r="A202" s="1"/>
      <c r="B202" s="1"/>
      <c r="C202" s="1"/>
      <c r="D202" s="1"/>
      <c r="E202" s="1"/>
      <c r="F202" s="1"/>
      <c r="G202" s="1"/>
      <c r="H202" s="1"/>
      <c r="I202" s="1"/>
    </row>
    <row r="203" spans="1:10" ht="14.25" customHeight="1" thickBot="1" x14ac:dyDescent="0.3">
      <c r="A203" s="1"/>
      <c r="B203" s="212" t="s">
        <v>197</v>
      </c>
      <c r="C203" s="213"/>
      <c r="D203" s="212" t="str">
        <f>E5</f>
        <v>Name not entered on Household Summary</v>
      </c>
      <c r="E203" s="213"/>
      <c r="F203" s="213"/>
      <c r="G203" s="213"/>
      <c r="H203" s="214" t="s">
        <v>239</v>
      </c>
      <c r="I203" s="268"/>
    </row>
    <row r="204" spans="1:10" ht="12" customHeight="1" thickTop="1" thickBot="1" x14ac:dyDescent="0.3">
      <c r="A204" s="1"/>
      <c r="B204" s="1"/>
      <c r="C204" s="268"/>
      <c r="D204" s="1"/>
      <c r="E204" s="1"/>
      <c r="F204" s="1"/>
      <c r="G204" s="1"/>
      <c r="H204" s="1"/>
      <c r="I204" s="1"/>
    </row>
    <row r="205" spans="1:10" ht="16.5" thickBot="1" x14ac:dyDescent="0.3">
      <c r="A205" s="1"/>
      <c r="B205" s="5" t="s">
        <v>240</v>
      </c>
      <c r="C205" s="268" t="s">
        <v>200</v>
      </c>
      <c r="D205" s="421"/>
      <c r="E205" s="422"/>
      <c r="F205" s="422"/>
      <c r="G205" s="423"/>
      <c r="H205" s="191" t="str">
        <f>IF(D207="VOE", E217, IF(D207 = "Pay Stubs", E229, ""))</f>
        <v/>
      </c>
      <c r="I205" s="180"/>
      <c r="J205" s="181"/>
    </row>
    <row r="206" spans="1:10" ht="7.5" customHeight="1" thickBot="1" x14ac:dyDescent="0.3">
      <c r="A206" s="1"/>
      <c r="B206" s="5"/>
      <c r="C206" s="268"/>
      <c r="D206" s="295"/>
      <c r="E206" s="80"/>
      <c r="F206" s="80"/>
      <c r="G206" s="72" t="s">
        <v>201</v>
      </c>
      <c r="H206" s="184" t="s">
        <v>202</v>
      </c>
      <c r="I206" s="182"/>
      <c r="J206" s="183"/>
    </row>
    <row r="207" spans="1:10" ht="16.5" thickBot="1" x14ac:dyDescent="0.3">
      <c r="A207" s="1"/>
      <c r="B207" s="5"/>
      <c r="C207" s="88" t="s">
        <v>203</v>
      </c>
      <c r="D207" s="296"/>
      <c r="E207" s="150">
        <f>IF(OR(D207="",D209=""),0,1)</f>
        <v>0</v>
      </c>
      <c r="F207" s="77"/>
      <c r="G207" s="185" t="str">
        <f>IFERROR(IF(OR(H205 = "Monthly", H205="Semi-Monthly"), IF(D207="VOE", H218, IF(D207 = "Pay Stubs", F231, "")), ROUNDUP(H207,0)),"")</f>
        <v/>
      </c>
      <c r="H207" s="186" t="str">
        <f>IFERROR(G209/(VLOOKUP(H205, PayPeriods, 2, FALSE)),"")</f>
        <v/>
      </c>
      <c r="I207" s="187"/>
      <c r="J207" s="188" t="str">
        <f>IFERROR(IF(AND(H205="Bi-Weekly",G207&gt;26),26,IF(AND(H205="Bi-Weekly",G207&lt;=26),G207,IF(AND(H205="Semi-Weekly",G207&gt;24),24,IF(AND(H205="Weekly",G207&gt;52),52,IF(AND(H205="Weekly",G207&lt;=52),G207,G207))))),"")</f>
        <v/>
      </c>
    </row>
    <row r="208" spans="1:10" ht="7.5" customHeight="1" thickBot="1" x14ac:dyDescent="0.3">
      <c r="A208" s="1"/>
      <c r="B208" s="5"/>
      <c r="C208" s="268"/>
      <c r="D208" s="297"/>
      <c r="E208" s="77"/>
      <c r="F208" s="72" t="s">
        <v>204</v>
      </c>
      <c r="G208" s="189" t="s">
        <v>205</v>
      </c>
      <c r="H208" s="190" t="s">
        <v>206</v>
      </c>
      <c r="I208" s="187"/>
      <c r="J208" s="188"/>
    </row>
    <row r="209" spans="1:10" ht="16.5" thickBot="1" x14ac:dyDescent="0.3">
      <c r="A209" s="1"/>
      <c r="B209" s="1"/>
      <c r="C209" s="89" t="s">
        <v>207</v>
      </c>
      <c r="D209" s="298"/>
      <c r="E209" s="256" t="e">
        <f>CONCATENATE("1/1/",YEAR(F209))</f>
        <v>#VALUE!</v>
      </c>
      <c r="F209" s="76" t="str">
        <f>IF(D207 = "VOE", E218, IF(D207 = "Pay Stubs", IF(OR(C237 = "", D237="",E237 = ""), IF(OR(C236 = "",D236="", E236=""), "", E236), E237),""))</f>
        <v/>
      </c>
      <c r="G209" s="191" t="str">
        <f>IFERROR(IF(YEAR(D209) = YEAR(F209), F209-D209+1,F209-E209+1),"")</f>
        <v/>
      </c>
      <c r="H209" s="191" t="str">
        <f>IFERROR(ROUNDUP(G209*(5/7), 0),"")</f>
        <v/>
      </c>
      <c r="I209" s="192"/>
      <c r="J209" s="188"/>
    </row>
    <row r="210" spans="1:10" ht="13.5" customHeight="1" thickBot="1" x14ac:dyDescent="0.3">
      <c r="A210" s="1"/>
      <c r="B210" s="15"/>
      <c r="C210" s="299"/>
      <c r="D210" s="300"/>
      <c r="E210" s="78"/>
      <c r="F210" s="78"/>
      <c r="G210" s="73" t="s">
        <v>208</v>
      </c>
      <c r="H210" s="79" t="str">
        <f>IF(D207 = "VOE", IF(E215&gt;VLOOKUP(H205, PayPeriods, 6, FALSE), VLOOKUP(H205, PayPeriods, 6, FALSE), E215),IF(D207="Pay Stubs", IF((C238+D238+E238)/3 &gt; VLOOKUP(H205, PayPeriods, 6, FALSE), VLOOKUP(H205, PayPeriods, 6, FALSE), (C238+D238+E238)/3), ""))</f>
        <v/>
      </c>
      <c r="I210" s="268"/>
    </row>
    <row r="211" spans="1:10" ht="13.5" customHeight="1" thickTop="1" x14ac:dyDescent="0.25">
      <c r="A211" s="1"/>
      <c r="B211" s="1"/>
      <c r="C211" s="301"/>
      <c r="D211" s="302"/>
      <c r="E211" s="303"/>
      <c r="F211" s="303"/>
      <c r="G211" s="301"/>
      <c r="H211" s="16"/>
      <c r="I211" s="268"/>
    </row>
    <row r="212" spans="1:10" ht="15.75" customHeight="1" thickBot="1" x14ac:dyDescent="0.3">
      <c r="A212" s="1"/>
      <c r="B212" s="215" t="s">
        <v>209</v>
      </c>
      <c r="C212" s="424" t="s">
        <v>210</v>
      </c>
      <c r="D212" s="424"/>
      <c r="E212" s="424"/>
      <c r="F212" s="424"/>
      <c r="G212" s="424"/>
      <c r="H212" s="424"/>
      <c r="I212" s="268"/>
    </row>
    <row r="213" spans="1:10" ht="7.5" customHeight="1" thickTop="1" x14ac:dyDescent="0.25">
      <c r="A213" s="1"/>
      <c r="B213" s="17"/>
      <c r="C213" s="304"/>
      <c r="D213" s="302"/>
      <c r="E213" s="305"/>
      <c r="F213" s="305"/>
      <c r="G213" s="301"/>
      <c r="H213" s="301"/>
      <c r="I213" s="268"/>
    </row>
    <row r="214" spans="1:10" ht="24.75" thickBot="1" x14ac:dyDescent="0.3">
      <c r="A214" s="1"/>
      <c r="B214" s="17"/>
      <c r="C214" s="18"/>
      <c r="D214" s="18"/>
      <c r="E214" s="140" t="s">
        <v>211</v>
      </c>
      <c r="F214" s="39" t="s">
        <v>176</v>
      </c>
      <c r="G214" s="40" t="s">
        <v>212</v>
      </c>
      <c r="H214" s="39" t="s">
        <v>213</v>
      </c>
      <c r="I214" s="306"/>
    </row>
    <row r="215" spans="1:10" ht="16.5" thickBot="1" x14ac:dyDescent="0.3">
      <c r="A215" s="1"/>
      <c r="B215" s="1"/>
      <c r="C215" s="425" t="s">
        <v>180</v>
      </c>
      <c r="D215" s="426"/>
      <c r="E215" s="151"/>
      <c r="F215" s="307"/>
      <c r="G215" s="308"/>
      <c r="H215" s="142"/>
      <c r="I215" s="309"/>
    </row>
    <row r="216" spans="1:10" ht="16.5" thickBot="1" x14ac:dyDescent="0.3">
      <c r="A216" s="1"/>
      <c r="B216" s="398" t="str">
        <f>IF(D207 = "VOE", IF(G216 = "Hourly Pay Rate", IF(E215&gt;VLOOKUP(H205,PayPeriods,6,FALSE),CONCATENATE("    Average hours &gt; ", ROUND(VLOOKUP(H205, PayPeriods, 6, FALSE),2), " (Standard Work Hours in Year / Pay Periods in Year);  ", ROUND(VLOOKUP(H205, PayPeriods, 6, FALSE),2), " hours used."), ""), ""), "")</f>
        <v/>
      </c>
      <c r="C216" s="428" t="s">
        <v>214</v>
      </c>
      <c r="D216" s="429"/>
      <c r="E216" s="193"/>
      <c r="F216" s="138" t="s">
        <v>215</v>
      </c>
      <c r="G216" s="430"/>
      <c r="H216" s="431"/>
      <c r="I216" s="268"/>
    </row>
    <row r="217" spans="1:10" x14ac:dyDescent="0.25">
      <c r="A217" s="1"/>
      <c r="B217" s="398"/>
      <c r="C217" s="425" t="s">
        <v>216</v>
      </c>
      <c r="D217" s="426"/>
      <c r="E217" s="141"/>
      <c r="F217" s="432" t="str">
        <f>IF(AND(E217 &lt;&gt; "Monthly", E217 &lt;&gt; "Semi-Monthly", H218&gt;0), "Payroll Frequency changed, delete value in H218", "")</f>
        <v/>
      </c>
      <c r="G217" s="433"/>
      <c r="H217" s="434"/>
      <c r="I217" s="309"/>
    </row>
    <row r="218" spans="1:10" x14ac:dyDescent="0.25">
      <c r="A218" s="1"/>
      <c r="B218" s="398"/>
      <c r="C218" s="405" t="s">
        <v>204</v>
      </c>
      <c r="D218" s="406"/>
      <c r="E218" s="152"/>
      <c r="F218" s="407" t="str">
        <f>IF(D207 = "VOE", IF(H205 &lt;&gt; "", IF(H205 = "Annual", "1 pay period", IF(OR(E217="Semi-Monthly", E217 = "Monthly"), "Enter # of Pay Periods to Date", IF(E218 = "", "",CONCATENATE(J207," pay periods to date")))), ""), "")</f>
        <v/>
      </c>
      <c r="G218" s="407"/>
      <c r="H218" s="44"/>
      <c r="I218" s="74">
        <f>IF(F218 = "Enter # of Pay Periods to Date", 50, 0)</f>
        <v>0</v>
      </c>
    </row>
    <row r="219" spans="1:10" x14ac:dyDescent="0.25">
      <c r="A219" s="1"/>
      <c r="B219" s="398"/>
      <c r="C219" s="408" t="s">
        <v>217</v>
      </c>
      <c r="D219" s="409"/>
      <c r="E219" s="194"/>
      <c r="F219" s="314" t="str">
        <f>IF(G219 = "", "", IF(G219 = 0, 0, G219/VLOOKUP(H205, PayPeriods, 3, FALSE)))</f>
        <v/>
      </c>
      <c r="G219" s="270" t="str">
        <f>IF(OR(G216="", E217 = "", E218=""), "", IF(D207="VOE",IF(G216="Hourly Pay Rate",H210*E216*VLOOKUP(H205, PayPeriods, 4, FALSE) *(VLOOKUP(H205,PayPeriods,3,FALSE)),E216*VLOOKUP(G216,PayRates,2,FALSE)),""))</f>
        <v/>
      </c>
      <c r="H219" s="42"/>
      <c r="I219" s="280"/>
    </row>
    <row r="220" spans="1:10" x14ac:dyDescent="0.25">
      <c r="A220" s="1"/>
      <c r="B220" s="265"/>
      <c r="C220" s="408" t="s">
        <v>183</v>
      </c>
      <c r="D220" s="409"/>
      <c r="E220" s="195"/>
      <c r="F220" s="293" t="str">
        <f>IF(OR(G216="", E217 = "", E218=""), "", IF(D207="VOE",IF(YEAR(D209) = YEAR(E209), (E220/H209)*VLOOKUP(H205, PayPeriods, 5,FALSE), IF(G207 = 0, 0, E220/G207)), ""))</f>
        <v/>
      </c>
      <c r="G220" s="315" t="str">
        <f>IF(OR(G216="", E217 = "", E218=""), "", IF(D207= "VOE", IF(YEAR(D209) = YEAR(E209), (E220/H209)*VLOOKUP(H205, PayPeriods, 5, FALSE) * VLOOKUP(H205, PayPeriods, 3,FALSE), IF(G207 = 0, 0, (E220/G207)*VLOOKUP(H205, PayPeriods, 3, FALSE))), ""))</f>
        <v/>
      </c>
      <c r="H220" s="19"/>
      <c r="I220" s="280"/>
    </row>
    <row r="221" spans="1:10" ht="15.75" customHeight="1" x14ac:dyDescent="0.25">
      <c r="A221" s="1"/>
      <c r="C221" s="416" t="s">
        <v>218</v>
      </c>
      <c r="D221" s="417"/>
      <c r="E221" s="160"/>
      <c r="F221" s="316"/>
      <c r="G221" s="317"/>
      <c r="H221" s="43"/>
      <c r="I221" s="293"/>
    </row>
    <row r="222" spans="1:10" x14ac:dyDescent="0.25">
      <c r="A222" s="1"/>
      <c r="C222" s="418"/>
      <c r="D222" s="419"/>
      <c r="E222" s="193"/>
      <c r="F222" s="318" t="str">
        <f>IF(OR(G216="", E217 = "", E218=""), "", IF(D207="VOE", IF(YEAR(D209) = YEAR(E209), (E222/H209)*VLOOKUP(H205, PayPeriods, 5,FALSE), IF(G207 = 0, 0, E222/G207)),""))</f>
        <v/>
      </c>
      <c r="G222" s="319" t="str">
        <f>IF(OR(G216="", E217 = "", E218=""), "", IF(D207 = "VOE", IF(YEAR(D209) = YEAR(E209), (E222/H209)*VLOOKUP(H205, PayPeriods, 5, FALSE) * VLOOKUP(H205, PayPeriods, 3,FALSE), IF(G207 = 0, 0, E222/G207)*VLOOKUP(H205, PayPeriods, 3, FALSE)), ""))</f>
        <v/>
      </c>
      <c r="H222" s="42"/>
      <c r="I222" s="293"/>
    </row>
    <row r="223" spans="1:10" ht="15.75" customHeight="1" x14ac:dyDescent="0.25">
      <c r="A223" s="1"/>
      <c r="C223" s="408" t="s">
        <v>219</v>
      </c>
      <c r="D223" s="409"/>
      <c r="E223" s="320">
        <f>E219+E220+E222</f>
        <v>0</v>
      </c>
      <c r="F223" s="139"/>
      <c r="G223" s="270" t="str">
        <f>IF(OR(G216="", E217 = "", E218=""), "", IF(D207 = "VOE", SUM(G219:G222),""))</f>
        <v/>
      </c>
      <c r="H223" s="20" t="str">
        <f>IF(OR(G216="",E217="",E218=""),"",IF(D207="VOE",IF(YEAR(D209) = YEAR(F209), (E223/H209) *260, IF(G207=0,0,(E223/G207)*VLOOKUP(H205,PayPeriods,3,FALSE))),""))</f>
        <v/>
      </c>
      <c r="I223" s="268"/>
    </row>
    <row r="224" spans="1:10" x14ac:dyDescent="0.25">
      <c r="A224" s="1"/>
      <c r="C224" s="408" t="str">
        <f>IF(E218="","Gross Pay Prior Year",CONCATENATE("Gross Pay ",YEAR(E218)-1))</f>
        <v>Gross Pay Prior Year</v>
      </c>
      <c r="D224" s="409"/>
      <c r="E224" s="194"/>
      <c r="F224" s="321"/>
      <c r="G224" s="321"/>
      <c r="H224" s="22"/>
      <c r="I224" s="268"/>
      <c r="J224" s="294"/>
    </row>
    <row r="225" spans="1:10" ht="16.5" thickBot="1" x14ac:dyDescent="0.3">
      <c r="A225" s="1"/>
      <c r="B225" s="21"/>
      <c r="C225" s="408" t="str">
        <f>IF(E218="","Gross Pay Prior Year",CONCATENATE("Gross Pay ",YEAR(E218)-2))</f>
        <v>Gross Pay Prior Year</v>
      </c>
      <c r="D225" s="409"/>
      <c r="E225" s="325"/>
      <c r="F225" s="321"/>
      <c r="G225" s="321"/>
      <c r="H225" s="22"/>
      <c r="I225" s="268"/>
      <c r="J225" s="294"/>
    </row>
    <row r="226" spans="1:10" ht="7.5" customHeight="1" x14ac:dyDescent="0.25">
      <c r="A226" s="1"/>
      <c r="B226" s="1"/>
      <c r="C226" s="309"/>
      <c r="D226" s="309"/>
      <c r="E226" s="321"/>
      <c r="F226" s="321"/>
      <c r="G226" s="321"/>
      <c r="H226" s="22"/>
      <c r="I226" s="268"/>
      <c r="J226" s="294"/>
    </row>
    <row r="227" spans="1:10" ht="24" customHeight="1" x14ac:dyDescent="0.25">
      <c r="A227" s="1"/>
      <c r="B227" s="1"/>
      <c r="C227" s="445" t="str">
        <f>IF(D207="VOE", IF(SUM(E219:E222)=E223, "", "Base Pay + Overtime + Commissions/Tips do not add to the Gross Pay (Current Year).  Please correct the numbers or explain the difference."), "")</f>
        <v/>
      </c>
      <c r="D227" s="445"/>
      <c r="E227" s="445"/>
      <c r="F227" s="445"/>
      <c r="G227" s="445"/>
      <c r="H227" s="445"/>
      <c r="I227" s="268"/>
      <c r="J227" s="294"/>
    </row>
    <row r="228" spans="1:10" ht="16.5" thickBot="1" x14ac:dyDescent="0.3">
      <c r="A228" s="1"/>
      <c r="C228" s="446"/>
      <c r="D228" s="446"/>
      <c r="G228" s="75" t="s">
        <v>220</v>
      </c>
      <c r="H228" s="76">
        <f>IF(OR(C237 = "", D237="", E237=""), IF(OR(C236 = "", D236 = "", E236 = ""), (E235-C235)/2, (E236-C236)/2), (E237-C237)/2)</f>
        <v>0</v>
      </c>
      <c r="I228" s="268"/>
      <c r="J228" s="294"/>
    </row>
    <row r="229" spans="1:10" ht="15.75" customHeight="1" thickBot="1" x14ac:dyDescent="0.3">
      <c r="A229" s="1"/>
      <c r="B229" s="216" t="s">
        <v>221</v>
      </c>
      <c r="C229" s="447" t="s">
        <v>222</v>
      </c>
      <c r="D229" s="448"/>
      <c r="E229" s="143"/>
      <c r="F229" s="449" t="s">
        <v>223</v>
      </c>
      <c r="G229" s="450"/>
      <c r="H229" s="25" t="str">
        <f>IF(OR(H228="", H228 = 0, H228&gt;31), "", IF(H228 &gt;20, "Monthly", IF(H228&gt;14, "Semi-Monthly", IF(H228&gt;9, "Bi-Weekly", "Weekly"))))</f>
        <v/>
      </c>
      <c r="I229" s="268"/>
      <c r="J229" s="294"/>
    </row>
    <row r="230" spans="1:10" ht="7.5" customHeight="1" thickTop="1" x14ac:dyDescent="0.25">
      <c r="A230" s="1"/>
      <c r="B230" s="23"/>
      <c r="C230" s="24"/>
      <c r="D230" s="24"/>
      <c r="E230" s="24"/>
      <c r="F230" s="266"/>
      <c r="G230" s="267"/>
      <c r="H230" s="25"/>
      <c r="I230" s="268"/>
      <c r="J230" s="294"/>
    </row>
    <row r="231" spans="1:10" ht="16.5" customHeight="1" x14ac:dyDescent="0.25">
      <c r="A231" s="1"/>
      <c r="B231" s="1"/>
      <c r="C231" s="427" t="str">
        <f>IF(D207="Pay Stubs",IF(H205&lt;&gt;"",IF(OR(H205="Semi-Monthly",H205="Monthly"),"Enter number of Pay Periods to Date", IF(F231&gt;0,"Payroll Frequency changed, delete value in F231", "")),""), "")</f>
        <v/>
      </c>
      <c r="D231" s="427"/>
      <c r="E231" s="427"/>
      <c r="F231" s="45"/>
      <c r="G231" s="154">
        <f>IF(C231 = "Enter number of Pay Periods to Date", 50, 0)</f>
        <v>0</v>
      </c>
      <c r="H231" s="25"/>
      <c r="I231" s="268"/>
      <c r="J231" s="294"/>
    </row>
    <row r="232" spans="1:10" ht="15.75" customHeight="1" x14ac:dyDescent="0.25">
      <c r="A232" s="1"/>
      <c r="B232" s="5"/>
      <c r="C232" s="435" t="str">
        <f xml:space="preserve"> IF(AND(OR(G243="", G243 = 0), OR(H243="", H243=0)), "", IF(H228&gt;31, "Pay stubs do not appear to be consecutive based on dates entered.", IF(OR( E236 &lt; C236, E236 &lt;D236, E237 &lt; C237, E237 &lt;D237), "Pay Stubs may be out of order.  Please check dates.",IF(H229 = "", "", IF(E229 = H229, "", "If Payroll Frequency selected does not equal Recommended please provide an explanation.")))))</f>
        <v/>
      </c>
      <c r="D232" s="435"/>
      <c r="E232" s="435"/>
      <c r="F232" s="435"/>
      <c r="G232" s="435"/>
      <c r="H232" s="435"/>
      <c r="I232" s="268"/>
      <c r="J232" s="294"/>
    </row>
    <row r="233" spans="1:10" ht="7.5" customHeight="1" x14ac:dyDescent="0.25">
      <c r="A233" s="1"/>
      <c r="B233" s="1"/>
      <c r="C233" s="327"/>
      <c r="D233" s="268"/>
      <c r="E233" s="268"/>
      <c r="F233" s="268"/>
      <c r="G233" s="268"/>
      <c r="H233" s="268"/>
      <c r="I233" s="268"/>
      <c r="J233" s="294"/>
    </row>
    <row r="234" spans="1:10" ht="24.75" thickBot="1" x14ac:dyDescent="0.3">
      <c r="A234" s="1"/>
      <c r="B234" s="26"/>
      <c r="C234" s="29" t="s">
        <v>224</v>
      </c>
      <c r="D234" s="29" t="s">
        <v>225</v>
      </c>
      <c r="E234" s="29" t="s">
        <v>226</v>
      </c>
      <c r="F234" s="28" t="s">
        <v>227</v>
      </c>
      <c r="G234" s="29" t="s">
        <v>228</v>
      </c>
      <c r="H234" s="29" t="s">
        <v>213</v>
      </c>
      <c r="I234" s="1"/>
    </row>
    <row r="235" spans="1:10" ht="15.75" customHeight="1" x14ac:dyDescent="0.25">
      <c r="A235" s="1"/>
      <c r="B235" s="263" t="s">
        <v>229</v>
      </c>
      <c r="C235" s="166"/>
      <c r="D235" s="153"/>
      <c r="E235" s="167"/>
      <c r="F235" s="436" t="str">
        <f>IF(D207 = "Pay Stubs", IF(AND(H205 &lt;&gt; "", F209 &lt;&gt; ""), IF(H205 = "Annual", "1 pay check to date", IF(OR(H205="Semi-Monthly", H205 = "Monthly"), "", IF(E229 = "", "",CONCATENATE(G207," pay checks to date")))), ""), "")</f>
        <v/>
      </c>
      <c r="G235" s="439" t="str">
        <f>IF(D207 = "Pay Stubs", IF(G239 = "Hourly Pay Rate", IF((C238+D238+E238)/3&gt;VLOOKUP(H205,PayPeriods,6,FALSE),CONCATENATE("Average hours &gt; ", ROUND(VLOOKUP(H205, PayPeriods, 6, FALSE),2), " (Standard Work Hours in Year / Pay Periods in Year); ", ROUND(VLOOKUP(H205, PayPeriods, 6, FALSE),2), " hours used to calculate base pay."), ""), ""), "")</f>
        <v/>
      </c>
      <c r="H235" s="440"/>
      <c r="I235" s="30"/>
    </row>
    <row r="236" spans="1:10" x14ac:dyDescent="0.25">
      <c r="A236" s="1"/>
      <c r="B236" s="263" t="s">
        <v>230</v>
      </c>
      <c r="C236" s="168"/>
      <c r="D236" s="169"/>
      <c r="E236" s="170"/>
      <c r="F236" s="437"/>
      <c r="G236" s="441"/>
      <c r="H236" s="442"/>
      <c r="I236" s="38"/>
    </row>
    <row r="237" spans="1:10" x14ac:dyDescent="0.25">
      <c r="A237" s="1"/>
      <c r="B237" s="263" t="s">
        <v>231</v>
      </c>
      <c r="C237" s="168"/>
      <c r="D237" s="169"/>
      <c r="E237" s="171"/>
      <c r="F237" s="437"/>
      <c r="G237" s="441"/>
      <c r="H237" s="442"/>
      <c r="I237" s="30"/>
    </row>
    <row r="238" spans="1:10" ht="16.5" thickBot="1" x14ac:dyDescent="0.3">
      <c r="A238" s="1"/>
      <c r="B238" s="328" t="s">
        <v>232</v>
      </c>
      <c r="C238" s="329"/>
      <c r="D238" s="330"/>
      <c r="E238" s="331"/>
      <c r="F238" s="438"/>
      <c r="G238" s="441"/>
      <c r="H238" s="442"/>
      <c r="I238" s="30"/>
    </row>
    <row r="239" spans="1:10" ht="16.5" thickBot="1" x14ac:dyDescent="0.3">
      <c r="A239" s="1"/>
      <c r="B239" s="145" t="s">
        <v>214</v>
      </c>
      <c r="C239" s="274"/>
      <c r="D239" s="332"/>
      <c r="E239" s="333"/>
      <c r="F239" s="146" t="s">
        <v>233</v>
      </c>
      <c r="G239" s="443"/>
      <c r="H239" s="444"/>
      <c r="I239" s="30"/>
    </row>
    <row r="240" spans="1:10" x14ac:dyDescent="0.25">
      <c r="A240" s="1"/>
      <c r="B240" s="334" t="s">
        <v>217</v>
      </c>
      <c r="C240" s="274"/>
      <c r="D240" s="332"/>
      <c r="E240" s="333"/>
      <c r="F240" s="335"/>
      <c r="G240" s="336" t="str">
        <f>IF(OR(E229 = "", G239 = ""), "", IF(AND(E236="", E237 = ""), "", IF(D207 = "Pay Stubs", IF(G239 = "Hourly Pay Rate", H210*E239*(VLOOKUP(H205,PayPeriods,3,FALSE)),E239*VLOOKUP(G239, PayRates, 2, FALSE)), "")))</f>
        <v/>
      </c>
      <c r="H240" s="42"/>
      <c r="I240" s="30"/>
    </row>
    <row r="241" spans="1:10" x14ac:dyDescent="0.25">
      <c r="A241" s="1"/>
      <c r="B241" s="145" t="s">
        <v>183</v>
      </c>
      <c r="C241" s="274"/>
      <c r="D241" s="332"/>
      <c r="E241" s="333"/>
      <c r="F241" s="194"/>
      <c r="G241" s="337" t="str">
        <f>IF(E229="","",IF(AND(E236="",E237=""),"",IF(D207&lt;&gt;"Pay Stubs","", IF(YEAR(D209)=YEAR(E209), IF(OR(F241="", F241 = 0), (SUM(C241:E241)/3)*VLOOKUP(H205, PayPeriods, 3, FALSE), (F241/H209)*260), IF(J207=0,0,IF(OR(F241="", F241 = 0), SUM(C241:E241)/3*VLOOKUP(H205, PayPeriods, 3, FALSE), (F241/J207)*VLOOKUP(H205,PayPeriods,3,FALSE)))))))</f>
        <v/>
      </c>
      <c r="H241" s="19"/>
      <c r="I241" s="30"/>
    </row>
    <row r="242" spans="1:10" x14ac:dyDescent="0.25">
      <c r="A242" s="1"/>
      <c r="B242" s="145" t="s">
        <v>153</v>
      </c>
      <c r="C242" s="274"/>
      <c r="D242" s="332"/>
      <c r="E242" s="333"/>
      <c r="F242" s="194"/>
      <c r="G242" s="319" t="str">
        <f>IF(E229="","",IF(AND(E236="",E237=""),"",IF(D207&lt;&gt;"Pay Stubs","", IF(YEAR(D209)=YEAR(E209), IF(OR(F242="", F242 = 0), (SUM(C242:E242)/3)*VLOOKUP(H205, PayPeriods, 3, FALSE), (F242/H209)*260), IF(J207=0,0,IF(OR(F242="", F242 = 0), SUM(C242:E242)/3*VLOOKUP(H205, PayPeriods, 3, FALSE), (F242/J207)*VLOOKUP(H205,PayPeriods,3,FALSE)))))))</f>
        <v/>
      </c>
      <c r="H242" s="19"/>
      <c r="I242" s="30"/>
    </row>
    <row r="243" spans="1:10" ht="16.5" thickBot="1" x14ac:dyDescent="0.3">
      <c r="A243" s="1"/>
      <c r="B243" s="263" t="s">
        <v>234</v>
      </c>
      <c r="C243" s="338">
        <f>C240+C241+C242</f>
        <v>0</v>
      </c>
      <c r="D243" s="339">
        <f t="shared" ref="D243:E243" si="5">D240+D241+D242</f>
        <v>0</v>
      </c>
      <c r="E243" s="340">
        <f t="shared" si="5"/>
        <v>0</v>
      </c>
      <c r="F243" s="341"/>
      <c r="G243" s="337" t="str">
        <f>IF(E229 = "", "", IF(AND(E236 = "", E237=""), "", IF(D207 = "Pay Stubs", SUM(G240:G242), "")))</f>
        <v/>
      </c>
      <c r="H243" s="283" t="str">
        <f>IF(E229= "", "", IF(AND(E236="", E237 = ""), "", IF(D207 = "Pay Stubs", IF(YEAR(D209) = YEAR(F209), (F243/H209) *260, IF(J207 = 0, 0, (F243/J207)*VLOOKUP(H205,PayPeriods,3,FALSE))), "")))</f>
        <v/>
      </c>
      <c r="I243" s="30"/>
      <c r="J243" s="322"/>
    </row>
    <row r="244" spans="1:10" ht="7.5" customHeight="1" x14ac:dyDescent="0.25">
      <c r="A244" s="1"/>
      <c r="B244" s="4"/>
      <c r="C244" s="321"/>
      <c r="D244" s="321"/>
      <c r="E244" s="321"/>
      <c r="F244" s="321"/>
      <c r="G244" s="321"/>
      <c r="H244" s="321"/>
      <c r="I244" s="30"/>
    </row>
    <row r="245" spans="1:10" x14ac:dyDescent="0.25">
      <c r="A245" s="1"/>
      <c r="B245" s="31" t="str">
        <f>IF(D207 = "VOE", "", IF(SUM(F240:F242) = 0, "",IF(SUM(F240:F242) = F243, "", "Year to Date Base pay, Overtime and Other income do not add to the Gross Wages, please correct or explain.")))</f>
        <v/>
      </c>
      <c r="C245" s="1"/>
      <c r="D245" s="1"/>
      <c r="E245" s="343"/>
      <c r="F245" s="268"/>
      <c r="G245" s="268"/>
      <c r="H245" s="268"/>
      <c r="I245" s="268"/>
    </row>
    <row r="246" spans="1:10" x14ac:dyDescent="0.25">
      <c r="A246" s="1"/>
      <c r="B246" s="31" t="str">
        <f>IF(D207 = "VOE", "", IF(F243 &lt; E243, "Year to Date Gross Wages must be greater than or equal to the last pay stub", ""))</f>
        <v/>
      </c>
      <c r="C246" s="1"/>
      <c r="D246" s="1"/>
      <c r="E246" s="301"/>
      <c r="F246" s="268"/>
      <c r="G246" s="268"/>
      <c r="H246" s="268"/>
      <c r="I246" s="268"/>
    </row>
    <row r="247" spans="1:10" x14ac:dyDescent="0.25">
      <c r="A247" s="1"/>
      <c r="B247" s="1"/>
      <c r="C247" s="31"/>
      <c r="D247" s="1"/>
      <c r="E247" s="301"/>
      <c r="F247" s="268"/>
      <c r="G247" s="268"/>
      <c r="H247" s="268"/>
      <c r="I247" s="268"/>
    </row>
    <row r="248" spans="1:10" x14ac:dyDescent="0.25">
      <c r="A248" s="1"/>
      <c r="B248" s="32" t="str">
        <f xml:space="preserve"> IF(AND(B249 = "", B250 = ""), "", "If Regular Base Hours and/or Base Pay Rate are not provided on the check stubs, enter the numbers calculated below.")</f>
        <v/>
      </c>
      <c r="C248" s="31"/>
      <c r="D248" s="1"/>
      <c r="E248" s="301"/>
      <c r="F248" s="268"/>
      <c r="G248" s="268"/>
      <c r="H248" s="268"/>
      <c r="I248" s="268"/>
    </row>
    <row r="249" spans="1:10" x14ac:dyDescent="0.25">
      <c r="A249" s="1"/>
      <c r="B249" s="33" t="str">
        <f>IF(D207 = "Pay Stubs", IF(G239 = "Hourly Pay Rate", IF(AND(C249="", D249 = "", E249 = ""), "","Hours Calculator"), ""), "")</f>
        <v/>
      </c>
      <c r="C249" s="34" t="str">
        <f>IF(D207 = "Pay Stubs", IF(G239 = "Hourly Pay Rate", IF(C239 = "", "",C240/C239), ""), "")</f>
        <v/>
      </c>
      <c r="D249" s="34" t="str">
        <f>IF(D207 = "Pay Stubs", IF(G239 = "Hourly Pay Rate", IF(D239 = "", "", D240/D239), ""), "")</f>
        <v/>
      </c>
      <c r="E249" s="34" t="str">
        <f>IF(D207 = "Pay Stubs", IF(G239 = "Hourly Pay Rate", IF(E239 = "", "", E240/E239), ""), "")</f>
        <v/>
      </c>
      <c r="F249" s="268"/>
      <c r="G249" s="35"/>
      <c r="H249" s="1"/>
      <c r="I249" s="268"/>
    </row>
    <row r="250" spans="1:10" x14ac:dyDescent="0.25">
      <c r="A250" s="1"/>
      <c r="B250" s="33" t="str">
        <f>IF(D207 = "Pay Stubs", IF(G239 = "Hourly Pay Rate", IF(AND(C250="", D250 = "", E250 = ""), "","Rate Calculator"), ""), "")</f>
        <v/>
      </c>
      <c r="C250" s="36" t="str">
        <f>IF(D207 = "Pay Stubs", IF(G239="Hourly Pay Rate", IF(OR(C238 = "",C238 = 0), "", C240/C238),""), "")</f>
        <v/>
      </c>
      <c r="D250" s="36" t="str">
        <f>IF(D207="Pay Stubs",IF(G239="Hourly Pay Rate",IF(OR(D238="", D238 = 0),"",D240/D238), ""),"")</f>
        <v/>
      </c>
      <c r="E250" s="36" t="str">
        <f>IF(D207 = "Pay Stubs", IF(G239="Hourly Pay Rate", IF(OR(E238 = "",E238 = 0), "", E240/E238), ""), "")</f>
        <v/>
      </c>
      <c r="F250" s="1"/>
      <c r="G250" s="35"/>
      <c r="H250" s="1"/>
      <c r="I250" s="268"/>
    </row>
    <row r="251" spans="1:10" x14ac:dyDescent="0.25">
      <c r="A251" s="1"/>
      <c r="B251" s="268"/>
      <c r="C251" s="268"/>
      <c r="D251" s="268"/>
      <c r="E251" s="268"/>
      <c r="F251" s="268"/>
      <c r="G251" s="1"/>
      <c r="H251" s="6"/>
      <c r="I251" s="268"/>
    </row>
  </sheetData>
  <sheetProtection algorithmName="SHA-512" hashValue="w9RPuLNMVa33fIzOeLxlGbms/PgYGMVxTxxy3YNJcieTxqXS85E8z/z3C5jIMynuUy/DfTeZWhscnbV1LOErWA==" saltValue="RxLTiImvdnsO1RUBxNLmQA==" spinCount="100000" sheet="1" selectLockedCells="1"/>
  <mergeCells count="138">
    <mergeCell ref="F235:F238"/>
    <mergeCell ref="G235:H238"/>
    <mergeCell ref="G239:H239"/>
    <mergeCell ref="C220:D220"/>
    <mergeCell ref="C221:D222"/>
    <mergeCell ref="C224:D224"/>
    <mergeCell ref="C225:D225"/>
    <mergeCell ref="C227:H227"/>
    <mergeCell ref="C228:D228"/>
    <mergeCell ref="C229:D229"/>
    <mergeCell ref="F229:G229"/>
    <mergeCell ref="C231:E231"/>
    <mergeCell ref="C181:E181"/>
    <mergeCell ref="C182:H182"/>
    <mergeCell ref="F185:F188"/>
    <mergeCell ref="G185:H188"/>
    <mergeCell ref="G189:H189"/>
    <mergeCell ref="D205:G205"/>
    <mergeCell ref="C212:H212"/>
    <mergeCell ref="C232:H232"/>
    <mergeCell ref="C223:D223"/>
    <mergeCell ref="B216:B219"/>
    <mergeCell ref="G216:H216"/>
    <mergeCell ref="F217:H217"/>
    <mergeCell ref="F218:G218"/>
    <mergeCell ref="C219:D219"/>
    <mergeCell ref="C216:D216"/>
    <mergeCell ref="C217:D217"/>
    <mergeCell ref="C218:D218"/>
    <mergeCell ref="C215:D215"/>
    <mergeCell ref="B66:B69"/>
    <mergeCell ref="G66:H66"/>
    <mergeCell ref="F67:H67"/>
    <mergeCell ref="F68:G68"/>
    <mergeCell ref="C69:D69"/>
    <mergeCell ref="C70:D70"/>
    <mergeCell ref="C71:D72"/>
    <mergeCell ref="C66:D66"/>
    <mergeCell ref="C67:D67"/>
    <mergeCell ref="C68:D68"/>
    <mergeCell ref="B1:I2"/>
    <mergeCell ref="E5:H5"/>
    <mergeCell ref="B8:D8"/>
    <mergeCell ref="G8:H11"/>
    <mergeCell ref="B9:D9"/>
    <mergeCell ref="B10:D10"/>
    <mergeCell ref="B11:D11"/>
    <mergeCell ref="B12:D12"/>
    <mergeCell ref="B13:D13"/>
    <mergeCell ref="B14:D14"/>
    <mergeCell ref="B15:D15"/>
    <mergeCell ref="C19:D19"/>
    <mergeCell ref="C20:D20"/>
    <mergeCell ref="C21:D21"/>
    <mergeCell ref="C22:D22"/>
    <mergeCell ref="C23:D23"/>
    <mergeCell ref="C24:D24"/>
    <mergeCell ref="C25:D25"/>
    <mergeCell ref="C26:D26"/>
    <mergeCell ref="C29:D29"/>
    <mergeCell ref="F29:G29"/>
    <mergeCell ref="B32:B34"/>
    <mergeCell ref="C32:D32"/>
    <mergeCell ref="C33:D33"/>
    <mergeCell ref="C34:D34"/>
    <mergeCell ref="B35:B38"/>
    <mergeCell ref="C35:D35"/>
    <mergeCell ref="C36:D36"/>
    <mergeCell ref="C37:D37"/>
    <mergeCell ref="C38:D38"/>
    <mergeCell ref="C27:D27"/>
    <mergeCell ref="C40:D40"/>
    <mergeCell ref="F50:G50"/>
    <mergeCell ref="C65:D65"/>
    <mergeCell ref="D55:G55"/>
    <mergeCell ref="C62:H62"/>
    <mergeCell ref="C43:D43"/>
    <mergeCell ref="C44:D44"/>
    <mergeCell ref="C46:D46"/>
    <mergeCell ref="C47:D47"/>
    <mergeCell ref="C49:D49"/>
    <mergeCell ref="C73:D73"/>
    <mergeCell ref="C74:D74"/>
    <mergeCell ref="C75:D75"/>
    <mergeCell ref="C77:H77"/>
    <mergeCell ref="C112:H112"/>
    <mergeCell ref="C115:D115"/>
    <mergeCell ref="B116:B119"/>
    <mergeCell ref="C116:D116"/>
    <mergeCell ref="G116:H116"/>
    <mergeCell ref="C117:D117"/>
    <mergeCell ref="F117:H117"/>
    <mergeCell ref="C118:D118"/>
    <mergeCell ref="F118:G118"/>
    <mergeCell ref="C119:D119"/>
    <mergeCell ref="C78:D78"/>
    <mergeCell ref="C79:D79"/>
    <mergeCell ref="F79:G79"/>
    <mergeCell ref="C81:E81"/>
    <mergeCell ref="C82:H82"/>
    <mergeCell ref="F85:F88"/>
    <mergeCell ref="G85:H88"/>
    <mergeCell ref="G89:H89"/>
    <mergeCell ref="D105:G105"/>
    <mergeCell ref="B166:B169"/>
    <mergeCell ref="C166:D166"/>
    <mergeCell ref="G166:H166"/>
    <mergeCell ref="C167:D167"/>
    <mergeCell ref="F167:H167"/>
    <mergeCell ref="C168:D168"/>
    <mergeCell ref="F168:G168"/>
    <mergeCell ref="C169:D169"/>
    <mergeCell ref="C128:D128"/>
    <mergeCell ref="C129:D129"/>
    <mergeCell ref="F129:G129"/>
    <mergeCell ref="C131:E131"/>
    <mergeCell ref="C132:H132"/>
    <mergeCell ref="F135:F138"/>
    <mergeCell ref="G135:H138"/>
    <mergeCell ref="G139:H139"/>
    <mergeCell ref="D155:G155"/>
    <mergeCell ref="C120:D120"/>
    <mergeCell ref="C121:D122"/>
    <mergeCell ref="C123:D123"/>
    <mergeCell ref="C124:D124"/>
    <mergeCell ref="C125:D125"/>
    <mergeCell ref="C127:H127"/>
    <mergeCell ref="C162:H162"/>
    <mergeCell ref="C165:D165"/>
    <mergeCell ref="F179:G179"/>
    <mergeCell ref="C170:D170"/>
    <mergeCell ref="C171:D172"/>
    <mergeCell ref="C173:D173"/>
    <mergeCell ref="C174:D174"/>
    <mergeCell ref="C175:D175"/>
    <mergeCell ref="C177:H177"/>
    <mergeCell ref="C178:D178"/>
    <mergeCell ref="C179:D179"/>
  </mergeCells>
  <conditionalFormatting sqref="C81:E81">
    <cfRule type="expression" dxfId="195" priority="24" stopIfTrue="1">
      <formula>IF(OR(E79="Monthly",E79="Semi-monthly"),"TRUE","FALSE")</formula>
    </cfRule>
    <cfRule type="cellIs" dxfId="194" priority="26" stopIfTrue="1" operator="equal">
      <formula>"Payroll Frequency changed, delete value in F129"</formula>
    </cfRule>
  </conditionalFormatting>
  <conditionalFormatting sqref="C131:E131">
    <cfRule type="expression" dxfId="193" priority="19" stopIfTrue="1">
      <formula>IF(OR(E129="Monthly",E129="Semi-monthly"),"TRUE","FALSE")</formula>
    </cfRule>
    <cfRule type="cellIs" dxfId="192" priority="21" stopIfTrue="1" operator="equal">
      <formula>"Payroll Frequency changed, delete value in F129"</formula>
    </cfRule>
  </conditionalFormatting>
  <conditionalFormatting sqref="C181:E181">
    <cfRule type="expression" dxfId="191" priority="15" stopIfTrue="1">
      <formula>IF(OR(E179="Monthly",E179="Semi-monthly"),"TRUE","FALSE")</formula>
    </cfRule>
    <cfRule type="cellIs" dxfId="190" priority="17" stopIfTrue="1" operator="equal">
      <formula>"Payroll Frequency changed, delete value in F129"</formula>
    </cfRule>
  </conditionalFormatting>
  <conditionalFormatting sqref="C231:E231">
    <cfRule type="expression" dxfId="189" priority="11" stopIfTrue="1">
      <formula>IF(OR(E229="Monthly",E229="Semi-monthly"),"TRUE","FALSE")</formula>
    </cfRule>
    <cfRule type="cellIs" dxfId="188" priority="13" stopIfTrue="1" operator="equal">
      <formula>"Payroll Frequency changed, delete value in F129"</formula>
    </cfRule>
  </conditionalFormatting>
  <conditionalFormatting sqref="F81">
    <cfRule type="expression" dxfId="187" priority="23" stopIfTrue="1">
      <formula>IF(D57="Pay Stubs",IF(OR(E79="Semi-monthly",E79="Monthly"),1,0),0)</formula>
    </cfRule>
    <cfRule type="cellIs" dxfId="186" priority="25" stopIfTrue="1" operator="greaterThan">
      <formula>$G$131</formula>
    </cfRule>
  </conditionalFormatting>
  <conditionalFormatting sqref="F131">
    <cfRule type="expression" dxfId="185" priority="18" stopIfTrue="1">
      <formula>IF(D107="Pay Stubs",IF(OR(E129="Semi-monthly",E129="Monthly"),1,0),0)</formula>
    </cfRule>
    <cfRule type="cellIs" dxfId="184" priority="20" stopIfTrue="1" operator="greaterThan">
      <formula>$G$131</formula>
    </cfRule>
  </conditionalFormatting>
  <conditionalFormatting sqref="F181">
    <cfRule type="expression" dxfId="183" priority="14" stopIfTrue="1">
      <formula>IF(D157="Pay Stubs",IF(OR(E179="Semi-monthly",E179="Monthly"),1,0),0)</formula>
    </cfRule>
    <cfRule type="cellIs" dxfId="182" priority="16" stopIfTrue="1" operator="greaterThan">
      <formula>$G$131</formula>
    </cfRule>
  </conditionalFormatting>
  <conditionalFormatting sqref="F231">
    <cfRule type="expression" dxfId="181" priority="10" stopIfTrue="1">
      <formula>IF(D207="Pay Stubs",IF(OR(E229="Semi-monthly",E229="Monthly"),1,0),0)</formula>
    </cfRule>
    <cfRule type="cellIs" dxfId="180" priority="12" stopIfTrue="1" operator="greaterThan">
      <formula>$G$131</formula>
    </cfRule>
  </conditionalFormatting>
  <conditionalFormatting sqref="H68">
    <cfRule type="expression" dxfId="179" priority="22">
      <formula>IF(OR(E67="Semi-Monthly",E67="Monthly"),1,0)</formula>
    </cfRule>
    <cfRule type="cellIs" dxfId="178" priority="27" stopIfTrue="1" operator="greaterThan">
      <formula>I68</formula>
    </cfRule>
    <cfRule type="cellIs" dxfId="177" priority="28" stopIfTrue="1" operator="lessThan">
      <formula>I68</formula>
    </cfRule>
  </conditionalFormatting>
  <conditionalFormatting sqref="H118">
    <cfRule type="expression" dxfId="176" priority="7">
      <formula>IF(OR(E117="Semi-Monthly",E117="Monthly"),1,0)</formula>
    </cfRule>
    <cfRule type="cellIs" dxfId="175" priority="8" stopIfTrue="1" operator="greaterThan">
      <formula>I118</formula>
    </cfRule>
    <cfRule type="cellIs" dxfId="174" priority="9" stopIfTrue="1" operator="lessThan">
      <formula>I118</formula>
    </cfRule>
  </conditionalFormatting>
  <conditionalFormatting sqref="H168">
    <cfRule type="expression" dxfId="173" priority="4">
      <formula>IF(OR(E167="Semi-Monthly",E167="Monthly"),1,0)</formula>
    </cfRule>
    <cfRule type="cellIs" dxfId="172" priority="5" stopIfTrue="1" operator="greaterThan">
      <formula>I168</formula>
    </cfRule>
    <cfRule type="cellIs" dxfId="171" priority="6" stopIfTrue="1" operator="lessThan">
      <formula>I168</formula>
    </cfRule>
  </conditionalFormatting>
  <conditionalFormatting sqref="H218">
    <cfRule type="expression" dxfId="170" priority="1">
      <formula>IF(OR(E217="Semi-Monthly",E217="Monthly"),1,0)</formula>
    </cfRule>
    <cfRule type="cellIs" dxfId="169" priority="2" stopIfTrue="1" operator="greaterThan">
      <formula>I218</formula>
    </cfRule>
    <cfRule type="cellIs" dxfId="168" priority="3" stopIfTrue="1" operator="lessThan">
      <formula>I218</formula>
    </cfRule>
  </conditionalFormatting>
  <dataValidations count="22">
    <dataValidation allowBlank="1" showInputMessage="1" showErrorMessage="1" prompt="Earnings for the remainder of the year will be based on the monthly average of the adjusted income from the two most recent years.  If less than two prior years self employment history, the current year will be included in the average." sqref="H42" xr:uid="{00000000-0002-0000-0500-000000000000}"/>
    <dataValidation allowBlank="1" showInputMessage="1" showErrorMessage="1" prompt="Include vacation, holiday and sick time in regular/base hours.  " sqref="B88 B138 B188 B238" xr:uid="{00000000-0002-0000-0500-000001000000}"/>
    <dataValidation allowBlank="1" showInputMessage="1" showErrorMessage="1" prompt="Include vacation, holiday and sick pay in Base Pay." sqref="B90 B140 B190 B240" xr:uid="{00000000-0002-0000-0500-000002000000}"/>
    <dataValidation allowBlank="1" showInputMessage="1" showErrorMessage="1" prompt="It is important to determine the pay schedule to accurately calculate pay periods to date." sqref="C81:E81 C181:E181 F68:G68 F118:G118 C131:E131 F168:G168 C231:E231 F218:G218" xr:uid="{00000000-0002-0000-0500-000003000000}"/>
    <dataValidation allowBlank="1" showInputMessage="1" showErrorMessage="1" prompt="Count full weeks from off season start date to off season end date indicated on VOE." sqref="C29:D29" xr:uid="{00000000-0002-0000-0500-000004000000}"/>
    <dataValidation type="list" allowBlank="1" showInputMessage="1" showErrorMessage="1" sqref="H29" xr:uid="{00000000-0002-0000-0500-000005000000}">
      <formula1>"No, Yes"</formula1>
    </dataValidation>
    <dataValidation allowBlank="1" showInputMessage="1" showErrorMessage="1" prompt="Enter the Household Member Number (1-15) from the Household Summary Tab." sqref="D5" xr:uid="{00000000-0002-0000-0500-000006000000}"/>
    <dataValidation allowBlank="1" showInputMessage="1" showErrorMessage="1" prompt="If unknown enter Weekly." sqref="C167:D167 C67:D67 C117:D117 C217:D217" xr:uid="{00000000-0002-0000-0500-000007000000}"/>
    <dataValidation allowBlank="1" showInputMessage="1" showErrorMessage="1" prompt="If blank, worksheet calculation assumes the person was employed at position prior to January 1 of the income documentation year." sqref="C209 C109 C159 C59" xr:uid="{00000000-0002-0000-0500-000008000000}"/>
    <dataValidation allowBlank="1" showInputMessage="1" showErrorMessage="1" prompt="Enter the type of income documentation used to qualify the household." sqref="C207 C107 C157 C57" xr:uid="{00000000-0002-0000-0500-000009000000}"/>
    <dataValidation allowBlank="1" showInputMessage="1" showErrorMessage="1" prompt="If Thru Date is not provided, enter the date the VOE was signed." sqref="C168:D168 C68:D68 C118:D118 C218:D218" xr:uid="{00000000-0002-0000-0500-00000A000000}"/>
    <dataValidation type="list" allowBlank="1" showInputMessage="1" showErrorMessage="1" sqref="D207 D107 D157 D57" xr:uid="{00000000-0002-0000-0500-00000B000000}">
      <formula1>"VOE, Pay Stubs"</formula1>
    </dataValidation>
    <dataValidation showDropDown="1" showInputMessage="1" showErrorMessage="1" sqref="G157:G158 G207:G208 G107:G108 G57:G58" xr:uid="{00000000-0002-0000-0500-00000C000000}"/>
    <dataValidation allowBlank="1" showInputMessage="1" showErrorMessage="1" prompt="If a range of hours is indicated on the VOE, enter the high end of the range." sqref="C165:D165 C33:D33 C65:D65 C115:D115 C215:D215" xr:uid="{00000000-0002-0000-0500-00000D000000}"/>
    <dataValidation type="list" allowBlank="1" showInputMessage="1" showErrorMessage="1" error="Please delete the entry and select a schedule from the drop down list." sqref="E179 E167 E79 E67 E129 E117 E229 E217" xr:uid="{00000000-0002-0000-0500-00000E000000}">
      <formula1>"Weekly, Bi-Weekly, Semi-Monthly, Monthly"</formula1>
    </dataValidation>
    <dataValidation type="whole" allowBlank="1" showInputMessage="1" showErrorMessage="1" sqref="F81 F181 H68 H118 F131 H168 F231 H218" xr:uid="{00000000-0002-0000-0500-00000F000000}">
      <formula1>0</formula1>
      <formula2>24</formula2>
    </dataValidation>
    <dataValidation type="list" allowBlank="1" showInputMessage="1" showErrorMessage="1" sqref="G189:H189 G166:H166 G89:H89 G66:H66 G139:H139 G116:H116 G239:H239 G216:H216" xr:uid="{00000000-0002-0000-0500-000010000000}">
      <formula1>"Hourly Pay Rate, Weekly Pay Rate, Bi-Weekly Pay Rate, Semi-Monthly Pay Rate, Monthly Pay Rate, Annual Pay Rate"</formula1>
    </dataValidation>
    <dataValidation type="whole" allowBlank="1" showInputMessage="1" showErrorMessage="1" error="Weeks Off Work During Year + Weeks Employed to Date can not exceed 52." sqref="E29" xr:uid="{00000000-0002-0000-0500-000011000000}">
      <formula1>0</formula1>
      <formula2>D31</formula2>
    </dataValidation>
    <dataValidation type="whole" operator="lessThanOrEqual" allowBlank="1" showInputMessage="1" showErrorMessage="1" error="Weeks Employed to Date can not exceed Weeks Employed in Calendar Year." sqref="E32" xr:uid="{00000000-0002-0000-0500-000012000000}">
      <formula1>C31</formula1>
    </dataValidation>
    <dataValidation type="custom" allowBlank="1" showInputMessage="1" showErrorMessage="1" errorTitle="Missing Information" error="Verification and hire date must be indicated above before income can be entered." sqref="E65:E66 E68:E70 E74:E75 E72 D88:E92 D93:F93 C88:C93 C85:E87 C188:C193 C135:E137 E115:E116 E118:E120 E124:E125 E122 D138:E142 D143:F143 C138:C143 C185:E187 E165:E166 E168:E170 E174:E175 E172 D188:E192 D193:F193 C235:E237 D243:F243 C238:C243 E224:E225 E222 D238:E242 E215:E216 E218:E220" xr:uid="{00000000-0002-0000-0500-000013000000}">
      <formula1>$E$57=1</formula1>
    </dataValidation>
    <dataValidation type="custom" allowBlank="1" showInputMessage="1" showErrorMessage="1" errorTitle="Missing Information" error="Verification and hire date must be indicated above before income can be entered." prompt="If YTD amount is not listed on the pay stubs leave blank." sqref="F90:F92 F140:F142 F190:F192 F240:F242" xr:uid="{00000000-0002-0000-0500-000014000000}">
      <formula1>$E$57=1</formula1>
    </dataValidation>
    <dataValidation allowBlank="1" showInputMessage="1" showErrorMessage="1" errorTitle="Missing Information" error="Verification and hire date must be indicated above before income can be entered." sqref="E73 E173 E123 E223" xr:uid="{00000000-0002-0000-0500-000015000000}"/>
  </dataValidations>
  <pageMargins left="0.25" right="0.25" top="0.5" bottom="0.5" header="0.3" footer="0.3"/>
  <pageSetup orientation="portrait" blackAndWhite="1" errors="blank" r:id="rId1"/>
  <headerFooter>
    <oddFooter>&amp;R&amp;8January 2016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Z251"/>
  <sheetViews>
    <sheetView showGridLines="0" zoomScaleNormal="100" workbookViewId="0">
      <selection activeCell="E25" sqref="E25"/>
    </sheetView>
  </sheetViews>
  <sheetFormatPr defaultRowHeight="15.75" x14ac:dyDescent="0.25"/>
  <cols>
    <col min="1" max="1" width="5.25" customWidth="1"/>
    <col min="2" max="2" width="15.75" customWidth="1"/>
    <col min="3" max="3" width="11.25" customWidth="1"/>
    <col min="4" max="4" width="18.125" customWidth="1"/>
    <col min="5" max="5" width="11.625" customWidth="1"/>
    <col min="6" max="6" width="11.25" customWidth="1"/>
    <col min="7" max="7" width="12.25" customWidth="1"/>
    <col min="8" max="8" width="10.75" customWidth="1"/>
    <col min="9" max="9" width="3.625" customWidth="1"/>
    <col min="10" max="10" width="15.125" customWidth="1"/>
    <col min="11" max="11" width="9.75" customWidth="1"/>
    <col min="12" max="12" width="15" style="2" customWidth="1"/>
    <col min="13" max="13" width="7.75" style="2" customWidth="1"/>
    <col min="14" max="14" width="9.25" customWidth="1"/>
    <col min="17" max="17" width="12.75" customWidth="1"/>
    <col min="19" max="19" width="11.625" customWidth="1"/>
    <col min="20" max="20" width="13.125" customWidth="1"/>
    <col min="21" max="21" width="12.25" customWidth="1"/>
    <col min="22" max="22" width="10.5" customWidth="1"/>
    <col min="23" max="23" width="12" customWidth="1"/>
    <col min="24" max="24" width="10.125" customWidth="1"/>
  </cols>
  <sheetData>
    <row r="1" spans="1:23" ht="15.75" customHeight="1" x14ac:dyDescent="0.25">
      <c r="A1" s="1"/>
      <c r="B1" s="374" t="s">
        <v>140</v>
      </c>
      <c r="C1" s="375"/>
      <c r="D1" s="375"/>
      <c r="E1" s="375"/>
      <c r="F1" s="375"/>
      <c r="G1" s="375"/>
      <c r="H1" s="375"/>
      <c r="I1" s="376"/>
      <c r="J1" s="49"/>
      <c r="K1" s="49"/>
      <c r="L1" s="50"/>
      <c r="M1" s="50"/>
      <c r="N1" s="49"/>
      <c r="O1" s="49"/>
      <c r="P1" s="49"/>
      <c r="Q1" s="49"/>
      <c r="R1" s="49"/>
      <c r="S1" s="49"/>
      <c r="T1" s="49"/>
      <c r="U1" s="49"/>
      <c r="V1" s="49"/>
      <c r="W1" s="49"/>
    </row>
    <row r="2" spans="1:23" ht="22.5" customHeight="1" thickBot="1" x14ac:dyDescent="0.3">
      <c r="A2" s="1"/>
      <c r="B2" s="377"/>
      <c r="C2" s="378"/>
      <c r="D2" s="378"/>
      <c r="E2" s="378"/>
      <c r="F2" s="378"/>
      <c r="G2" s="378"/>
      <c r="H2" s="378"/>
      <c r="I2" s="379"/>
      <c r="J2" s="49"/>
      <c r="K2" s="49"/>
      <c r="L2" s="50"/>
      <c r="M2" s="50"/>
      <c r="N2" s="49"/>
      <c r="O2" s="49"/>
      <c r="P2" s="49"/>
      <c r="Q2" s="49"/>
      <c r="R2" s="49"/>
      <c r="S2" s="49"/>
      <c r="T2" s="49"/>
      <c r="U2" s="49"/>
      <c r="V2" s="49"/>
      <c r="W2" s="49"/>
    </row>
    <row r="3" spans="1:23" ht="14.25" customHeight="1" x14ac:dyDescent="0.25">
      <c r="A3" s="1"/>
      <c r="B3" s="1"/>
      <c r="C3" s="1"/>
      <c r="D3" s="1"/>
      <c r="E3" s="1"/>
      <c r="F3" s="7" t="s">
        <v>141</v>
      </c>
      <c r="G3" s="7"/>
      <c r="H3" s="7"/>
      <c r="I3" s="1"/>
      <c r="J3" s="49"/>
      <c r="K3" s="49"/>
      <c r="L3" s="50"/>
      <c r="M3" s="50"/>
      <c r="N3" s="49"/>
      <c r="O3" s="49"/>
      <c r="P3" s="49"/>
      <c r="Q3" s="49"/>
      <c r="R3" s="49"/>
      <c r="S3" s="49"/>
      <c r="T3" s="49"/>
      <c r="U3" s="49"/>
      <c r="V3" s="49"/>
      <c r="W3" s="49"/>
    </row>
    <row r="4" spans="1:23" ht="13.5" customHeight="1" thickBot="1" x14ac:dyDescent="0.3">
      <c r="A4" s="1"/>
      <c r="B4" s="56" t="s">
        <v>242</v>
      </c>
      <c r="C4" s="54"/>
      <c r="D4" s="8"/>
      <c r="E4" s="268"/>
      <c r="F4" s="7"/>
      <c r="G4" s="7"/>
      <c r="H4" s="7"/>
      <c r="I4" s="1"/>
      <c r="J4" s="49"/>
      <c r="K4" s="49"/>
      <c r="L4" s="50"/>
      <c r="M4" s="50"/>
      <c r="N4" s="49"/>
      <c r="O4" s="49"/>
      <c r="P4" s="49"/>
      <c r="Q4" s="49"/>
      <c r="R4" s="49"/>
      <c r="S4" s="49"/>
      <c r="T4" s="49"/>
      <c r="U4" s="49"/>
      <c r="V4" s="49"/>
      <c r="W4" s="49"/>
    </row>
    <row r="5" spans="1:23" ht="15" customHeight="1" thickBot="1" x14ac:dyDescent="0.3">
      <c r="A5" s="53"/>
      <c r="B5" s="57" t="s">
        <v>243</v>
      </c>
      <c r="C5" s="55"/>
      <c r="D5" s="269">
        <v>3</v>
      </c>
      <c r="E5" s="380" t="str">
        <f>IF(D5 = "", "", IF(OR(D5=0, D5&gt;15), "Invalid Household Member Number", IF(VLOOKUP(D5, Name, 2, FALSE) = "", "Name not entered on Household Summary", VLOOKUP(D5, Name, 2, FALSE))))</f>
        <v>Name not entered on Household Summary</v>
      </c>
      <c r="F5" s="380"/>
      <c r="G5" s="380"/>
      <c r="H5" s="381"/>
      <c r="I5" s="1"/>
      <c r="J5" s="49"/>
      <c r="K5" s="49"/>
      <c r="L5" s="50"/>
      <c r="M5" s="50"/>
      <c r="N5" s="49"/>
      <c r="O5" s="49"/>
      <c r="P5" s="49"/>
      <c r="Q5" s="49"/>
      <c r="R5" s="49"/>
      <c r="S5" s="49"/>
      <c r="T5" s="49"/>
      <c r="U5" s="49"/>
      <c r="V5" s="49"/>
      <c r="W5" s="49"/>
    </row>
    <row r="6" spans="1:23" ht="15" customHeight="1" x14ac:dyDescent="0.25">
      <c r="A6" s="1"/>
      <c r="B6" s="1"/>
      <c r="C6" s="1"/>
      <c r="D6" s="1"/>
      <c r="E6" s="1"/>
      <c r="F6" s="52" t="s">
        <v>144</v>
      </c>
      <c r="G6" s="1"/>
      <c r="H6" s="1"/>
      <c r="I6" s="1"/>
      <c r="J6" s="49"/>
      <c r="K6" s="49"/>
      <c r="L6" s="50"/>
      <c r="M6" s="50"/>
      <c r="N6" s="49"/>
      <c r="O6" s="49"/>
      <c r="P6" s="49"/>
      <c r="Q6" s="49"/>
      <c r="R6" s="49"/>
      <c r="S6" s="49"/>
      <c r="T6" s="49"/>
      <c r="U6" s="49"/>
      <c r="V6" s="49"/>
      <c r="W6" s="49"/>
    </row>
    <row r="7" spans="1:23" ht="11.25" customHeight="1" x14ac:dyDescent="0.25">
      <c r="A7" s="1"/>
      <c r="B7" s="5" t="s">
        <v>145</v>
      </c>
      <c r="C7" s="268"/>
      <c r="D7" s="1"/>
      <c r="E7" s="52" t="s">
        <v>146</v>
      </c>
      <c r="F7" s="52" t="s">
        <v>147</v>
      </c>
      <c r="G7" s="1"/>
      <c r="H7" s="1"/>
      <c r="I7" s="1"/>
      <c r="J7" s="49"/>
      <c r="K7" s="49"/>
      <c r="L7" s="50"/>
      <c r="M7" s="50"/>
      <c r="N7" s="49"/>
      <c r="O7" s="49"/>
      <c r="P7" s="49"/>
      <c r="Q7" s="49"/>
      <c r="R7" s="49"/>
      <c r="S7" s="49"/>
      <c r="T7" s="49"/>
      <c r="U7" s="49"/>
      <c r="V7" s="49"/>
      <c r="W7" s="49"/>
    </row>
    <row r="8" spans="1:23" x14ac:dyDescent="0.25">
      <c r="A8" s="1"/>
      <c r="B8" s="373" t="str">
        <f>IF(D55 = "", "Position 1", D55)</f>
        <v>Position 1</v>
      </c>
      <c r="C8" s="373"/>
      <c r="D8" s="373"/>
      <c r="E8" s="83" t="s">
        <v>148</v>
      </c>
      <c r="F8" s="270">
        <f>IF(D57="VOE",IF(H73&gt;G73,H73,G73),IF(D57="Pay Stubs",IF(H93&gt;G93,H93,G93),0))</f>
        <v>0</v>
      </c>
      <c r="G8" s="382" t="s">
        <v>149</v>
      </c>
      <c r="H8" s="383"/>
      <c r="I8" s="1"/>
      <c r="J8" s="49"/>
      <c r="K8" s="49"/>
      <c r="L8" s="50"/>
      <c r="M8" s="50"/>
      <c r="N8" s="49"/>
      <c r="O8" s="49"/>
      <c r="P8" s="49"/>
      <c r="Q8" s="49"/>
      <c r="R8" s="49"/>
      <c r="S8" s="49"/>
      <c r="T8" s="49"/>
      <c r="U8" s="49"/>
      <c r="V8" s="49"/>
      <c r="W8" s="49"/>
    </row>
    <row r="9" spans="1:23" x14ac:dyDescent="0.25">
      <c r="A9" s="1"/>
      <c r="B9" s="373" t="str">
        <f>IF(D105 = "", "Position 2", D105)</f>
        <v>Position 2</v>
      </c>
      <c r="C9" s="373"/>
      <c r="D9" s="373"/>
      <c r="E9" s="83" t="s">
        <v>150</v>
      </c>
      <c r="F9" s="270">
        <f>IF(D107="VOE",IF(H123&gt;G123,H123,G123),IF(D107="Pay Stubs",IF(H143&gt;G143,H143,G143),0))</f>
        <v>0</v>
      </c>
      <c r="G9" s="382"/>
      <c r="H9" s="383"/>
      <c r="I9" s="1"/>
      <c r="J9" s="49"/>
      <c r="K9" s="49"/>
      <c r="L9" s="50"/>
      <c r="M9" s="50"/>
      <c r="N9" s="49"/>
      <c r="O9" s="49"/>
      <c r="P9" s="49"/>
      <c r="Q9" s="49"/>
      <c r="R9" s="49"/>
      <c r="S9" s="49"/>
      <c r="T9" s="49"/>
      <c r="U9" s="49"/>
      <c r="V9" s="49"/>
      <c r="W9" s="49"/>
    </row>
    <row r="10" spans="1:23" x14ac:dyDescent="0.25">
      <c r="A10" s="1"/>
      <c r="B10" s="373" t="str">
        <f>IF(D155 = "", "Position 3", D155)</f>
        <v>Position 3</v>
      </c>
      <c r="C10" s="373"/>
      <c r="D10" s="373"/>
      <c r="E10" s="83" t="s">
        <v>151</v>
      </c>
      <c r="F10" s="270">
        <f>IF(D157="VOE",IF(H173&gt;G173,H173,G173),IF(D157="Pay Stubs",IF(H193&gt;G193,H193,G193),0))</f>
        <v>0</v>
      </c>
      <c r="G10" s="382"/>
      <c r="H10" s="383"/>
      <c r="I10" s="1"/>
      <c r="J10" s="49"/>
      <c r="K10" s="49"/>
      <c r="L10" s="50"/>
      <c r="M10" s="50"/>
      <c r="N10" s="49"/>
      <c r="O10" s="49"/>
      <c r="P10" s="49"/>
      <c r="Q10" s="49"/>
      <c r="R10" s="49"/>
      <c r="S10" s="49"/>
      <c r="T10" s="49"/>
      <c r="U10" s="49"/>
      <c r="V10" s="49"/>
      <c r="W10" s="49"/>
    </row>
    <row r="11" spans="1:23" x14ac:dyDescent="0.25">
      <c r="A11" s="1"/>
      <c r="B11" s="373" t="str">
        <f>IF(D205 = "", "Position 4", D205)</f>
        <v>Position 4</v>
      </c>
      <c r="C11" s="373"/>
      <c r="D11" s="373"/>
      <c r="E11" s="83" t="s">
        <v>152</v>
      </c>
      <c r="F11" s="270">
        <f>IF(D207="VOE",IF(H223&gt;G223,H223,G223),IF(D207="Pay Stubs",IF(H243&gt;G243,H243,G243),0))</f>
        <v>0</v>
      </c>
      <c r="G11" s="382"/>
      <c r="H11" s="383"/>
      <c r="I11" s="1"/>
      <c r="J11" s="49"/>
      <c r="K11" s="49"/>
      <c r="L11" s="50"/>
      <c r="M11" s="50"/>
      <c r="N11" s="49"/>
      <c r="O11" s="49"/>
      <c r="P11" s="49"/>
      <c r="Q11" s="49"/>
      <c r="R11" s="49"/>
      <c r="S11" s="49"/>
      <c r="T11" s="49"/>
      <c r="U11" s="49"/>
      <c r="V11" s="49"/>
      <c r="W11" s="49"/>
    </row>
    <row r="12" spans="1:23" x14ac:dyDescent="0.25">
      <c r="A12" s="1"/>
      <c r="B12" s="373" t="s">
        <v>153</v>
      </c>
      <c r="C12" s="373"/>
      <c r="D12" s="373"/>
      <c r="E12" s="83" t="s">
        <v>154</v>
      </c>
      <c r="F12" s="270">
        <f>G27</f>
        <v>0</v>
      </c>
      <c r="G12" s="1"/>
      <c r="H12" s="1"/>
      <c r="I12" s="1"/>
      <c r="J12" s="49"/>
      <c r="K12" s="49"/>
      <c r="L12" s="50"/>
      <c r="M12" s="50"/>
      <c r="N12" s="49"/>
      <c r="O12" s="49"/>
      <c r="P12" s="49"/>
      <c r="Q12" s="49"/>
      <c r="R12" s="49"/>
      <c r="S12" s="49"/>
      <c r="T12" s="49"/>
      <c r="U12" s="49"/>
      <c r="V12" s="49"/>
      <c r="W12" s="49"/>
    </row>
    <row r="13" spans="1:23" x14ac:dyDescent="0.25">
      <c r="A13" s="1"/>
      <c r="B13" s="373" t="s">
        <v>155</v>
      </c>
      <c r="C13" s="373"/>
      <c r="D13" s="373"/>
      <c r="E13" s="83" t="s">
        <v>156</v>
      </c>
      <c r="F13" s="270">
        <f>IF(AND(OR(H38 = "", H38 = 0), OR(G38 = "", G38 = 0)), 0, IF(H38&gt; G38, H38, G38))</f>
        <v>0</v>
      </c>
      <c r="G13" s="1"/>
      <c r="H13" s="1"/>
      <c r="I13" s="1"/>
      <c r="J13" s="49"/>
      <c r="K13" s="49"/>
      <c r="L13" s="50"/>
      <c r="M13" s="50"/>
      <c r="N13" s="49"/>
      <c r="O13" s="49"/>
      <c r="P13" s="49"/>
      <c r="Q13" s="49"/>
      <c r="R13" s="49"/>
      <c r="S13" s="49"/>
      <c r="T13" s="49"/>
      <c r="U13" s="49"/>
      <c r="V13" s="49"/>
      <c r="W13" s="49"/>
    </row>
    <row r="14" spans="1:23" x14ac:dyDescent="0.25">
      <c r="A14" s="1"/>
      <c r="B14" s="373" t="s">
        <v>157</v>
      </c>
      <c r="C14" s="373"/>
      <c r="D14" s="373"/>
      <c r="E14" s="83" t="s">
        <v>158</v>
      </c>
      <c r="F14" s="270">
        <f>H50</f>
        <v>0</v>
      </c>
      <c r="G14" s="1"/>
      <c r="H14" s="1"/>
      <c r="I14" s="1"/>
      <c r="J14" s="49"/>
      <c r="K14" s="49"/>
      <c r="L14" s="50"/>
      <c r="M14" s="50"/>
      <c r="N14" s="49"/>
      <c r="O14" s="49"/>
      <c r="P14" s="49"/>
      <c r="Q14" s="49"/>
      <c r="R14" s="49"/>
      <c r="S14" s="49"/>
      <c r="T14" s="49"/>
      <c r="U14" s="49"/>
      <c r="V14" s="49"/>
      <c r="W14" s="49"/>
    </row>
    <row r="15" spans="1:23" x14ac:dyDescent="0.25">
      <c r="A15" s="1"/>
      <c r="B15" s="373" t="s">
        <v>159</v>
      </c>
      <c r="C15" s="373"/>
      <c r="D15" s="373"/>
      <c r="E15" s="83"/>
      <c r="F15" s="270">
        <f>SUM(F8:F14)</f>
        <v>0</v>
      </c>
      <c r="G15" s="1"/>
      <c r="H15" s="1"/>
      <c r="I15" s="1"/>
      <c r="J15" s="49"/>
      <c r="K15" s="49"/>
      <c r="L15" s="50"/>
      <c r="M15" s="50"/>
      <c r="N15" s="49"/>
      <c r="O15" s="49"/>
      <c r="P15" s="49"/>
      <c r="Q15" s="49"/>
      <c r="R15" s="49"/>
      <c r="S15" s="49"/>
      <c r="T15" s="49"/>
      <c r="U15" s="49"/>
      <c r="V15" s="49"/>
      <c r="W15" s="49"/>
    </row>
    <row r="16" spans="1:23" ht="16.5" thickBot="1" x14ac:dyDescent="0.3">
      <c r="A16" s="1"/>
      <c r="B16" s="14"/>
      <c r="C16" s="14"/>
      <c r="D16" s="14"/>
      <c r="E16" s="14"/>
      <c r="F16" s="14"/>
      <c r="G16" s="14"/>
      <c r="H16" s="14"/>
      <c r="I16" s="1"/>
      <c r="J16" s="49"/>
      <c r="K16" s="49"/>
      <c r="L16" s="50"/>
      <c r="M16" s="50"/>
      <c r="N16" s="49"/>
      <c r="O16" s="49"/>
      <c r="P16" s="49"/>
      <c r="Q16" s="49"/>
      <c r="R16" s="49"/>
      <c r="S16" s="49"/>
      <c r="T16" s="49"/>
      <c r="U16" s="49"/>
      <c r="V16" s="49"/>
      <c r="W16" s="49"/>
    </row>
    <row r="17" spans="1:23" ht="16.5" thickTop="1" x14ac:dyDescent="0.25">
      <c r="A17" s="1"/>
      <c r="B17" s="1"/>
      <c r="C17" s="1"/>
      <c r="D17" s="1"/>
      <c r="E17" s="1"/>
      <c r="F17" s="1"/>
      <c r="G17" s="1"/>
      <c r="H17" s="1"/>
      <c r="I17" s="1"/>
      <c r="J17" s="49"/>
      <c r="K17" s="49"/>
      <c r="L17" s="50"/>
      <c r="M17" s="50"/>
      <c r="N17" s="49"/>
      <c r="O17" s="49"/>
      <c r="P17" s="49"/>
      <c r="Q17" s="49"/>
      <c r="R17" s="49"/>
      <c r="S17" s="49"/>
      <c r="T17" s="49"/>
      <c r="U17" s="49"/>
      <c r="V17" s="49"/>
      <c r="W17" s="49"/>
    </row>
    <row r="18" spans="1:23" ht="15" customHeight="1" thickBot="1" x14ac:dyDescent="0.3">
      <c r="A18" s="1"/>
      <c r="B18" s="209" t="s">
        <v>160</v>
      </c>
      <c r="C18" s="9" t="s">
        <v>161</v>
      </c>
      <c r="D18" s="10"/>
      <c r="E18" s="129" t="s">
        <v>162</v>
      </c>
      <c r="F18" s="129" t="s">
        <v>163</v>
      </c>
      <c r="G18" s="11" t="s">
        <v>159</v>
      </c>
      <c r="H18" s="1"/>
      <c r="I18" s="1"/>
      <c r="J18" s="49"/>
      <c r="K18" s="49"/>
      <c r="L18" s="50"/>
      <c r="M18" s="50"/>
      <c r="N18" s="49"/>
      <c r="O18" s="49"/>
      <c r="P18" s="49"/>
      <c r="Q18" s="49"/>
      <c r="R18" s="49"/>
      <c r="S18" s="49"/>
      <c r="T18" s="49"/>
      <c r="U18" s="49"/>
      <c r="V18" s="49"/>
      <c r="W18" s="49"/>
    </row>
    <row r="19" spans="1:23" ht="15" customHeight="1" thickTop="1" x14ac:dyDescent="0.25">
      <c r="A19" s="1"/>
      <c r="B19" s="18"/>
      <c r="C19" s="395" t="s">
        <v>164</v>
      </c>
      <c r="D19" s="396"/>
      <c r="E19" s="271"/>
      <c r="F19" s="272"/>
      <c r="G19" s="273">
        <f t="shared" ref="G19:G26" si="0">E19*F19</f>
        <v>0</v>
      </c>
      <c r="H19" s="178" t="str">
        <f>IF(AND(E19&gt;0,F19=""),"Enter schedule","")</f>
        <v/>
      </c>
      <c r="I19" s="1"/>
      <c r="J19" s="49"/>
      <c r="K19" s="49"/>
      <c r="L19" s="50"/>
      <c r="M19" s="50"/>
      <c r="N19" s="49"/>
      <c r="O19" s="49"/>
      <c r="P19" s="49"/>
      <c r="Q19" s="49"/>
      <c r="R19" s="49"/>
      <c r="S19" s="49"/>
      <c r="T19" s="49"/>
      <c r="U19" s="49"/>
      <c r="V19" s="49"/>
      <c r="W19" s="49"/>
    </row>
    <row r="20" spans="1:23" ht="15" customHeight="1" x14ac:dyDescent="0.25">
      <c r="A20" s="1"/>
      <c r="B20" s="18"/>
      <c r="C20" s="387" t="s">
        <v>165</v>
      </c>
      <c r="D20" s="388"/>
      <c r="E20" s="274"/>
      <c r="F20" s="275"/>
      <c r="G20" s="273">
        <f t="shared" si="0"/>
        <v>0</v>
      </c>
      <c r="H20" s="178" t="str">
        <f t="shared" ref="H20:H26" si="1">IF(AND(E20&gt;0,F20=""),"Enter schedule","")</f>
        <v/>
      </c>
      <c r="I20" s="1"/>
    </row>
    <row r="21" spans="1:23" ht="15" customHeight="1" x14ac:dyDescent="0.25">
      <c r="A21" s="1"/>
      <c r="B21" s="18"/>
      <c r="C21" s="387" t="s">
        <v>166</v>
      </c>
      <c r="D21" s="388"/>
      <c r="E21" s="274"/>
      <c r="F21" s="275"/>
      <c r="G21" s="273">
        <f t="shared" si="0"/>
        <v>0</v>
      </c>
      <c r="H21" s="178" t="str">
        <f t="shared" si="1"/>
        <v/>
      </c>
      <c r="I21" s="1"/>
    </row>
    <row r="22" spans="1:23" ht="15" customHeight="1" x14ac:dyDescent="0.25">
      <c r="A22" s="1"/>
      <c r="B22" s="18"/>
      <c r="C22" s="387" t="s">
        <v>167</v>
      </c>
      <c r="D22" s="388"/>
      <c r="E22" s="274"/>
      <c r="F22" s="275"/>
      <c r="G22" s="273">
        <f t="shared" si="0"/>
        <v>0</v>
      </c>
      <c r="H22" s="178" t="str">
        <f t="shared" si="1"/>
        <v/>
      </c>
      <c r="I22" s="1"/>
    </row>
    <row r="23" spans="1:23" ht="15" customHeight="1" x14ac:dyDescent="0.25">
      <c r="A23" s="1"/>
      <c r="B23" s="18"/>
      <c r="C23" s="387" t="s">
        <v>168</v>
      </c>
      <c r="D23" s="388"/>
      <c r="E23" s="274"/>
      <c r="F23" s="275"/>
      <c r="G23" s="273">
        <f t="shared" si="0"/>
        <v>0</v>
      </c>
      <c r="H23" s="178" t="str">
        <f t="shared" si="1"/>
        <v/>
      </c>
      <c r="I23" s="1"/>
    </row>
    <row r="24" spans="1:23" ht="15" customHeight="1" x14ac:dyDescent="0.25">
      <c r="A24" s="1"/>
      <c r="B24" s="18"/>
      <c r="C24" s="387" t="s">
        <v>244</v>
      </c>
      <c r="D24" s="388"/>
      <c r="E24" s="274"/>
      <c r="F24" s="275"/>
      <c r="G24" s="273">
        <f t="shared" si="0"/>
        <v>0</v>
      </c>
      <c r="H24" s="178" t="str">
        <f t="shared" si="1"/>
        <v/>
      </c>
      <c r="I24" s="1"/>
    </row>
    <row r="25" spans="1:23" ht="15" customHeight="1" x14ac:dyDescent="0.25">
      <c r="A25" s="1"/>
      <c r="B25" s="18"/>
      <c r="C25" s="387" t="s">
        <v>170</v>
      </c>
      <c r="D25" s="388"/>
      <c r="E25" s="274"/>
      <c r="F25" s="275"/>
      <c r="G25" s="273">
        <f>E25*F25*1</f>
        <v>0</v>
      </c>
      <c r="H25" s="178" t="str">
        <f t="shared" si="1"/>
        <v/>
      </c>
      <c r="I25" s="1"/>
    </row>
    <row r="26" spans="1:23" ht="15" customHeight="1" thickBot="1" x14ac:dyDescent="0.3">
      <c r="A26" s="1"/>
      <c r="B26" s="18"/>
      <c r="C26" s="389" t="s">
        <v>171</v>
      </c>
      <c r="D26" s="390"/>
      <c r="E26" s="276"/>
      <c r="F26" s="277"/>
      <c r="G26" s="273">
        <f t="shared" si="0"/>
        <v>0</v>
      </c>
      <c r="H26" s="178" t="str">
        <f t="shared" si="1"/>
        <v/>
      </c>
      <c r="I26" s="1"/>
    </row>
    <row r="27" spans="1:23" ht="15" customHeight="1" thickBot="1" x14ac:dyDescent="0.3">
      <c r="A27" s="1"/>
      <c r="B27" s="196" t="str">
        <f>IF(OR(E26&lt;&gt;"",F26&lt;&gt;""),IF(C27="","Enter Description",""),"")</f>
        <v/>
      </c>
      <c r="C27" s="393"/>
      <c r="D27" s="394"/>
      <c r="E27" s="278"/>
      <c r="F27" s="41" t="s">
        <v>159</v>
      </c>
      <c r="G27" s="279">
        <f>SUM(G19:G26)</f>
        <v>0</v>
      </c>
      <c r="H27" s="1"/>
      <c r="I27" s="1"/>
    </row>
    <row r="28" spans="1:23" ht="15" customHeight="1" thickBot="1" x14ac:dyDescent="0.3">
      <c r="A28" s="1"/>
      <c r="B28" s="1"/>
      <c r="C28" s="268"/>
      <c r="D28" s="268"/>
      <c r="E28" s="278"/>
      <c r="F28" s="12"/>
      <c r="G28" s="280"/>
      <c r="H28" s="1"/>
      <c r="I28" s="1"/>
    </row>
    <row r="29" spans="1:23" ht="15" customHeight="1" thickBot="1" x14ac:dyDescent="0.3">
      <c r="A29" s="1"/>
      <c r="B29" s="210" t="s">
        <v>172</v>
      </c>
      <c r="C29" s="391" t="s">
        <v>173</v>
      </c>
      <c r="D29" s="391"/>
      <c r="E29" s="135"/>
      <c r="F29" s="392" t="s">
        <v>174</v>
      </c>
      <c r="G29" s="392"/>
      <c r="H29" s="135"/>
      <c r="I29" s="1"/>
    </row>
    <row r="30" spans="1:23" ht="6.75" customHeight="1" thickTop="1" x14ac:dyDescent="0.25">
      <c r="A30" s="1"/>
      <c r="H30" s="1"/>
      <c r="I30" s="1"/>
    </row>
    <row r="31" spans="1:23" ht="25.5" customHeight="1" thickBot="1" x14ac:dyDescent="0.3">
      <c r="A31" s="1"/>
      <c r="C31" s="70">
        <f>52-E29</f>
        <v>52</v>
      </c>
      <c r="D31" s="71">
        <f>IF(E32= "", 52, 52-E32)</f>
        <v>52</v>
      </c>
      <c r="E31" s="28" t="s">
        <v>175</v>
      </c>
      <c r="F31" s="27" t="s">
        <v>176</v>
      </c>
      <c r="G31" s="27" t="s">
        <v>177</v>
      </c>
      <c r="H31" s="48" t="s">
        <v>178</v>
      </c>
      <c r="I31" s="46"/>
      <c r="J31" s="281"/>
    </row>
    <row r="32" spans="1:23" ht="15" customHeight="1" x14ac:dyDescent="0.25">
      <c r="A32" s="1"/>
      <c r="B32" s="398" t="str">
        <f>IF(E29 &gt;0, CONCATENATE(52-E29, " weeks employed in calendar year."), "")</f>
        <v/>
      </c>
      <c r="C32" s="399" t="s">
        <v>179</v>
      </c>
      <c r="D32" s="400"/>
      <c r="E32" s="132"/>
      <c r="F32" s="58"/>
      <c r="G32" s="282"/>
      <c r="H32" s="47"/>
      <c r="I32" s="1"/>
    </row>
    <row r="33" spans="1:9" ht="15" customHeight="1" x14ac:dyDescent="0.25">
      <c r="A33" s="1"/>
      <c r="B33" s="398"/>
      <c r="C33" s="401" t="s">
        <v>180</v>
      </c>
      <c r="D33" s="402"/>
      <c r="E33" s="133"/>
      <c r="F33" s="58"/>
      <c r="G33" s="282"/>
      <c r="H33" s="47"/>
      <c r="I33" s="1"/>
    </row>
    <row r="34" spans="1:9" ht="15" customHeight="1" x14ac:dyDescent="0.25">
      <c r="A34" s="1"/>
      <c r="B34" s="398"/>
      <c r="C34" s="399" t="s">
        <v>181</v>
      </c>
      <c r="D34" s="400"/>
      <c r="E34" s="134"/>
      <c r="F34" s="130"/>
      <c r="G34" s="51"/>
      <c r="H34" s="51"/>
      <c r="I34" s="1"/>
    </row>
    <row r="35" spans="1:9" ht="15" customHeight="1" x14ac:dyDescent="0.25">
      <c r="A35" s="1"/>
      <c r="B35" s="397"/>
      <c r="C35" s="399" t="s">
        <v>182</v>
      </c>
      <c r="D35" s="400"/>
      <c r="E35" s="134"/>
      <c r="F35" s="131">
        <f>E34*E33</f>
        <v>0</v>
      </c>
      <c r="G35" s="283">
        <f>(52-E29)*F35</f>
        <v>0</v>
      </c>
      <c r="H35" s="282"/>
      <c r="I35" s="1"/>
    </row>
    <row r="36" spans="1:9" ht="15" customHeight="1" x14ac:dyDescent="0.25">
      <c r="A36" s="1"/>
      <c r="B36" s="397"/>
      <c r="C36" s="399" t="s">
        <v>183</v>
      </c>
      <c r="D36" s="400"/>
      <c r="E36" s="134"/>
      <c r="F36" s="131" t="str">
        <f xml:space="preserve"> IF(OR(E32 = "", E32 = 0), "", E36/E32)</f>
        <v/>
      </c>
      <c r="G36" s="283" t="str">
        <f>IF(F36 = "", "", (52-E29)*F36)</f>
        <v/>
      </c>
      <c r="H36" s="282"/>
      <c r="I36" s="1"/>
    </row>
    <row r="37" spans="1:9" ht="15" customHeight="1" x14ac:dyDescent="0.25">
      <c r="A37" s="1"/>
      <c r="B37" s="397"/>
      <c r="C37" s="399" t="s">
        <v>184</v>
      </c>
      <c r="D37" s="400"/>
      <c r="E37" s="134"/>
      <c r="F37" s="131" t="str">
        <f>IF(OR(E32= "", E32 = 0), "", E37/E32)</f>
        <v/>
      </c>
      <c r="G37" s="283" t="str">
        <f>IF(F37="", "", (52-E29)*F37)</f>
        <v/>
      </c>
      <c r="H37" s="282"/>
      <c r="I37" s="1"/>
    </row>
    <row r="38" spans="1:9" ht="15" customHeight="1" x14ac:dyDescent="0.25">
      <c r="A38" s="1"/>
      <c r="B38" s="397"/>
      <c r="C38" s="403" t="s">
        <v>185</v>
      </c>
      <c r="D38" s="404"/>
      <c r="E38" s="284">
        <f>E35+E36+E37</f>
        <v>0</v>
      </c>
      <c r="F38" s="285">
        <f>SUM(F35:F37)</f>
        <v>0</v>
      </c>
      <c r="G38" s="270">
        <f>SUM(G35:G37)</f>
        <v>0</v>
      </c>
      <c r="H38" s="270">
        <f>IF(OR(E32 = "", E32 = 0), 0, (52-E29)*(E38/E32))</f>
        <v>0</v>
      </c>
      <c r="I38" s="1"/>
    </row>
    <row r="39" spans="1:9" ht="15" customHeight="1" x14ac:dyDescent="0.25">
      <c r="A39" s="1"/>
      <c r="B39" s="1"/>
      <c r="C39" s="263" t="s">
        <v>186</v>
      </c>
      <c r="D39" s="264"/>
      <c r="E39" s="286"/>
      <c r="F39" s="13"/>
      <c r="G39" s="13"/>
      <c r="H39" s="280"/>
      <c r="I39" s="1"/>
    </row>
    <row r="40" spans="1:9" ht="15" customHeight="1" thickBot="1" x14ac:dyDescent="0.3">
      <c r="A40" s="1"/>
      <c r="B40" s="1"/>
      <c r="C40" s="395" t="s">
        <v>187</v>
      </c>
      <c r="D40" s="396"/>
      <c r="E40" s="287"/>
      <c r="F40" s="13"/>
      <c r="G40" s="13"/>
      <c r="H40" s="280"/>
      <c r="I40" s="1"/>
    </row>
    <row r="41" spans="1:9" ht="15" customHeight="1" x14ac:dyDescent="0.25">
      <c r="A41" s="1"/>
      <c r="B41" s="1"/>
      <c r="C41" s="1"/>
      <c r="D41" s="1"/>
      <c r="E41" s="1"/>
      <c r="F41" s="1"/>
      <c r="G41" s="1"/>
      <c r="H41" s="1"/>
      <c r="I41" s="1"/>
    </row>
    <row r="42" spans="1:9" ht="28.5" customHeight="1" thickBot="1" x14ac:dyDescent="0.3">
      <c r="A42" s="1"/>
      <c r="B42" s="211" t="s">
        <v>188</v>
      </c>
      <c r="C42" s="208"/>
      <c r="D42" s="1"/>
      <c r="E42" s="84"/>
      <c r="F42" s="129" t="s">
        <v>189</v>
      </c>
      <c r="G42" s="129" t="s">
        <v>190</v>
      </c>
      <c r="H42" s="288" t="s">
        <v>191</v>
      </c>
      <c r="I42" s="1"/>
    </row>
    <row r="43" spans="1:9" ht="15" customHeight="1" thickTop="1" x14ac:dyDescent="0.25">
      <c r="A43" s="1"/>
      <c r="C43" s="414" t="s">
        <v>192</v>
      </c>
      <c r="D43" s="415"/>
      <c r="E43" s="136"/>
      <c r="F43" s="172"/>
      <c r="G43" s="173"/>
      <c r="H43" s="289">
        <f>F43+G43</f>
        <v>0</v>
      </c>
      <c r="I43" s="1"/>
    </row>
    <row r="44" spans="1:9" ht="15" customHeight="1" thickBot="1" x14ac:dyDescent="0.3">
      <c r="A44" s="1"/>
      <c r="C44" s="412" t="s">
        <v>193</v>
      </c>
      <c r="D44" s="413"/>
      <c r="E44" s="137"/>
      <c r="F44" s="174"/>
      <c r="G44" s="175"/>
      <c r="H44" s="290">
        <f>IFERROR((F44+G44)/H43,0)</f>
        <v>0</v>
      </c>
      <c r="I44" s="1"/>
    </row>
    <row r="45" spans="1:9" ht="4.5" customHeight="1" thickBot="1" x14ac:dyDescent="0.3">
      <c r="A45" s="1"/>
    </row>
    <row r="46" spans="1:9" ht="15" customHeight="1" x14ac:dyDescent="0.25">
      <c r="A46" s="1"/>
      <c r="C46" s="414" t="s">
        <v>194</v>
      </c>
      <c r="D46" s="415"/>
      <c r="E46" s="137"/>
      <c r="F46" s="176"/>
      <c r="G46" s="177"/>
      <c r="H46" s="289">
        <f>F46+G46</f>
        <v>0</v>
      </c>
      <c r="I46" s="1"/>
    </row>
    <row r="47" spans="1:9" ht="15" customHeight="1" thickBot="1" x14ac:dyDescent="0.3">
      <c r="A47" s="1"/>
      <c r="C47" s="412" t="s">
        <v>195</v>
      </c>
      <c r="D47" s="413"/>
      <c r="E47" s="137"/>
      <c r="F47" s="174"/>
      <c r="G47" s="175"/>
      <c r="H47" s="290">
        <f>IFERROR((F47+G47)/H46,0)</f>
        <v>0</v>
      </c>
      <c r="I47" s="1"/>
    </row>
    <row r="48" spans="1:9" ht="4.5" customHeight="1" x14ac:dyDescent="0.25">
      <c r="A48" s="1"/>
    </row>
    <row r="49" spans="1:10" ht="15" customHeight="1" x14ac:dyDescent="0.25">
      <c r="A49" s="1"/>
      <c r="C49" s="410" t="s">
        <v>185</v>
      </c>
      <c r="D49" s="411"/>
      <c r="E49" s="291"/>
      <c r="F49" s="292">
        <f>IF(SUM(F44,F47)&lt;0,0,SUM(F44,F47))</f>
        <v>0</v>
      </c>
      <c r="G49" s="292">
        <f>IF(SUM(G44,G47)&lt;0,0,SUM(G44,G47))</f>
        <v>0</v>
      </c>
      <c r="H49" s="292">
        <f>IF(SUM(H44,H47)&lt;0,0,SUM(H44,H47))</f>
        <v>0</v>
      </c>
      <c r="I49" s="1"/>
    </row>
    <row r="50" spans="1:10" ht="15" customHeight="1" x14ac:dyDescent="0.25">
      <c r="A50" s="1"/>
      <c r="B50" s="1"/>
      <c r="C50" s="1"/>
      <c r="D50" s="1"/>
      <c r="E50" s="293"/>
      <c r="F50" s="420" t="s">
        <v>196</v>
      </c>
      <c r="G50" s="420"/>
      <c r="H50" s="292">
        <f>IF((H47+H44)*12&lt;0,0,(H47+H44)*12)</f>
        <v>0</v>
      </c>
      <c r="I50" s="1"/>
    </row>
    <row r="51" spans="1:10" x14ac:dyDescent="0.25">
      <c r="A51" s="1"/>
      <c r="B51" s="1"/>
      <c r="C51" s="1"/>
      <c r="D51" s="1"/>
      <c r="E51" s="1"/>
      <c r="F51" s="1"/>
      <c r="G51" s="1"/>
      <c r="H51" s="1"/>
      <c r="I51" s="1"/>
    </row>
    <row r="52" spans="1:10" ht="14.25" customHeight="1" x14ac:dyDescent="0.25">
      <c r="A52" s="1"/>
      <c r="B52" s="1"/>
      <c r="C52" s="1"/>
      <c r="D52" s="1"/>
      <c r="E52" s="1"/>
      <c r="F52" s="1"/>
      <c r="G52" s="1"/>
      <c r="H52" s="1"/>
      <c r="I52" s="1"/>
    </row>
    <row r="53" spans="1:10" ht="14.25" customHeight="1" thickBot="1" x14ac:dyDescent="0.3">
      <c r="A53" s="1"/>
      <c r="B53" s="212" t="s">
        <v>197</v>
      </c>
      <c r="C53" s="213"/>
      <c r="D53" s="212" t="str">
        <f>E5</f>
        <v>Name not entered on Household Summary</v>
      </c>
      <c r="E53" s="213"/>
      <c r="F53" s="213"/>
      <c r="G53" s="213"/>
      <c r="H53" s="214" t="s">
        <v>198</v>
      </c>
      <c r="I53" s="268"/>
    </row>
    <row r="54" spans="1:10" ht="12" customHeight="1" thickTop="1" thickBot="1" x14ac:dyDescent="0.3">
      <c r="A54" s="1"/>
      <c r="B54" s="1"/>
      <c r="C54" s="268"/>
      <c r="D54" s="1"/>
      <c r="E54" s="1"/>
      <c r="F54" s="1"/>
      <c r="G54" s="1"/>
      <c r="H54" s="1"/>
      <c r="I54" s="1"/>
    </row>
    <row r="55" spans="1:10" ht="16.5" thickBot="1" x14ac:dyDescent="0.3">
      <c r="A55" s="1"/>
      <c r="B55" s="5" t="s">
        <v>199</v>
      </c>
      <c r="C55" s="268" t="s">
        <v>200</v>
      </c>
      <c r="D55" s="421"/>
      <c r="E55" s="422"/>
      <c r="F55" s="422"/>
      <c r="G55" s="423"/>
      <c r="H55" s="191" t="str">
        <f>IF(D57="VOE", E67, IF(D57 = "Pay Stubs", E79, ""))</f>
        <v/>
      </c>
      <c r="I55" s="180"/>
      <c r="J55" s="181"/>
    </row>
    <row r="56" spans="1:10" ht="7.5" customHeight="1" thickBot="1" x14ac:dyDescent="0.3">
      <c r="A56" s="1"/>
      <c r="B56" s="5"/>
      <c r="C56" s="268"/>
      <c r="D56" s="295"/>
      <c r="E56" s="80"/>
      <c r="F56" s="80"/>
      <c r="G56" s="72" t="s">
        <v>201</v>
      </c>
      <c r="H56" s="184" t="s">
        <v>202</v>
      </c>
      <c r="I56" s="182"/>
      <c r="J56" s="183"/>
    </row>
    <row r="57" spans="1:10" ht="16.5" customHeight="1" thickBot="1" x14ac:dyDescent="0.3">
      <c r="A57" s="1"/>
      <c r="B57" s="5"/>
      <c r="C57" s="88" t="s">
        <v>203</v>
      </c>
      <c r="D57" s="296"/>
      <c r="E57" s="150">
        <f>IF(OR(D57="",D59=""),0,1)</f>
        <v>0</v>
      </c>
      <c r="F57" s="77"/>
      <c r="G57" s="185" t="str">
        <f>IFERROR(IF(OR(H55 = "Monthly", H55="Semi-Monthly"), IF(D57="VOE", H68, IF(D57 = "Pay Stubs", F81, "")), ROUNDUP(H57,0)),"")</f>
        <v/>
      </c>
      <c r="H57" s="186" t="str">
        <f>IFERROR(G59/(VLOOKUP(H55, PayPeriods, 2, FALSE)),"")</f>
        <v/>
      </c>
      <c r="I57" s="187"/>
      <c r="J57" s="188" t="str">
        <f>IFERROR(IF(AND(H55="Bi-Weekly",G57&gt;26),26,IF(AND(H55="Bi-Weekly",G57&lt;=26),G57,IF(AND(H55="Semi-Monthly",G57&gt;24),24,IF(AND(H55="Weekly",G57&gt;52),52,IF(AND(H55="Weekly",G57&lt;=52),G57,G57))))),"")</f>
        <v/>
      </c>
    </row>
    <row r="58" spans="1:10" ht="7.5" customHeight="1" thickBot="1" x14ac:dyDescent="0.3">
      <c r="A58" s="1"/>
      <c r="B58" s="5"/>
      <c r="C58" s="268"/>
      <c r="D58" s="297"/>
      <c r="E58" s="77"/>
      <c r="F58" s="72" t="s">
        <v>204</v>
      </c>
      <c r="G58" s="189" t="s">
        <v>205</v>
      </c>
      <c r="H58" s="190" t="s">
        <v>206</v>
      </c>
      <c r="I58" s="187"/>
      <c r="J58" s="188"/>
    </row>
    <row r="59" spans="1:10" ht="16.5" thickBot="1" x14ac:dyDescent="0.3">
      <c r="A59" s="1"/>
      <c r="B59" s="1"/>
      <c r="C59" s="89" t="s">
        <v>207</v>
      </c>
      <c r="D59" s="298"/>
      <c r="E59" s="256" t="e">
        <f>CONCATENATE("1/1/",YEAR(F59))</f>
        <v>#VALUE!</v>
      </c>
      <c r="F59" s="76" t="str">
        <f>IF(D57 = "VOE", E68, IF(D57 = "Pay Stubs", IF(OR(C87 = "", D87="",E87 = ""), IF(OR(C86 = "",D86="", E86=""), "", E86), E87),""))</f>
        <v/>
      </c>
      <c r="G59" s="191" t="str">
        <f>IFERROR(IF(YEAR(D59) = YEAR(F59), F59-D59+1,F59-E59+1),"")</f>
        <v/>
      </c>
      <c r="H59" s="191" t="str">
        <f>IFERROR(ROUNDUP(G59*(5/7), 0),"")</f>
        <v/>
      </c>
      <c r="I59" s="192"/>
      <c r="J59" s="188"/>
    </row>
    <row r="60" spans="1:10" ht="13.5" customHeight="1" thickBot="1" x14ac:dyDescent="0.3">
      <c r="A60" s="1"/>
      <c r="B60" s="15"/>
      <c r="C60" s="299"/>
      <c r="D60" s="300"/>
      <c r="E60" s="78"/>
      <c r="F60" s="78"/>
      <c r="G60" s="73" t="s">
        <v>208</v>
      </c>
      <c r="H60" s="79" t="str">
        <f>IF(D57 = "VOE", IF(E65&gt;VLOOKUP(H55, PayPeriods, 6, FALSE), VLOOKUP(H55, PayPeriods, 6, FALSE), E65),IF(D57="Pay Stubs", IF((C88+D88+E88)/3 &gt; VLOOKUP(H55, PayPeriods, 6, FALSE), VLOOKUP(H55, PayPeriods, 6, FALSE), (C88+D88+E88)/3), ""))</f>
        <v/>
      </c>
      <c r="I60" s="268"/>
    </row>
    <row r="61" spans="1:10" ht="13.5" customHeight="1" thickTop="1" x14ac:dyDescent="0.25">
      <c r="A61" s="1"/>
      <c r="B61" s="1"/>
      <c r="C61" s="301"/>
      <c r="D61" s="302"/>
      <c r="E61" s="303"/>
      <c r="F61" s="303"/>
      <c r="G61" s="301"/>
      <c r="H61" s="16"/>
      <c r="I61" s="268"/>
    </row>
    <row r="62" spans="1:10" ht="15.75" customHeight="1" thickBot="1" x14ac:dyDescent="0.3">
      <c r="A62" s="1"/>
      <c r="B62" s="215" t="s">
        <v>209</v>
      </c>
      <c r="C62" s="424" t="s">
        <v>210</v>
      </c>
      <c r="D62" s="424"/>
      <c r="E62" s="424"/>
      <c r="F62" s="424"/>
      <c r="G62" s="424"/>
      <c r="H62" s="424"/>
      <c r="I62" s="268"/>
    </row>
    <row r="63" spans="1:10" ht="7.5" customHeight="1" thickTop="1" x14ac:dyDescent="0.25">
      <c r="A63" s="1"/>
      <c r="B63" s="17"/>
      <c r="C63" s="304"/>
      <c r="D63" s="302"/>
      <c r="E63" s="305"/>
      <c r="F63" s="305"/>
      <c r="G63" s="301"/>
      <c r="H63" s="301"/>
      <c r="I63" s="268"/>
    </row>
    <row r="64" spans="1:10" ht="24" customHeight="1" thickBot="1" x14ac:dyDescent="0.3">
      <c r="A64" s="1"/>
      <c r="B64" s="17"/>
      <c r="C64" s="18"/>
      <c r="D64" s="18"/>
      <c r="E64" s="140" t="s">
        <v>211</v>
      </c>
      <c r="F64" s="39" t="s">
        <v>176</v>
      </c>
      <c r="G64" s="40" t="s">
        <v>212</v>
      </c>
      <c r="H64" s="39" t="s">
        <v>213</v>
      </c>
      <c r="I64" s="306"/>
    </row>
    <row r="65" spans="1:26" ht="15.75" customHeight="1" thickBot="1" x14ac:dyDescent="0.3">
      <c r="A65" s="1"/>
      <c r="B65" s="1"/>
      <c r="C65" s="425" t="s">
        <v>180</v>
      </c>
      <c r="D65" s="426"/>
      <c r="E65" s="151"/>
      <c r="F65" s="307"/>
      <c r="G65" s="308"/>
      <c r="H65" s="142"/>
      <c r="I65" s="309"/>
      <c r="Q65" s="310"/>
      <c r="R65" s="294"/>
      <c r="S65" s="294"/>
      <c r="T65" s="294"/>
      <c r="U65" s="294"/>
      <c r="V65" s="294"/>
      <c r="W65" s="294"/>
      <c r="X65" s="294"/>
      <c r="Y65" s="294"/>
      <c r="Z65" s="294"/>
    </row>
    <row r="66" spans="1:26" ht="15.75" customHeight="1" thickBot="1" x14ac:dyDescent="0.3">
      <c r="A66" s="1"/>
      <c r="B66" s="398" t="str">
        <f>IF(D57 = "VOE", IF(G66 = "Hourly Pay Rate", IF(E65&gt;VLOOKUP(H55,PayPeriods,6,FALSE),CONCATENATE("    Average hours &gt; ", ROUND(VLOOKUP(H55, PayPeriods, 6, FALSE),2), " (Standard Work Hours in Year / Pay Periods in Year);  ", ROUND(VLOOKUP(H55, PayPeriods, 6, FALSE),2), " hours used."), ""), ""), "")</f>
        <v/>
      </c>
      <c r="C66" s="428" t="s">
        <v>214</v>
      </c>
      <c r="D66" s="429"/>
      <c r="E66" s="193"/>
      <c r="F66" s="138" t="s">
        <v>215</v>
      </c>
      <c r="G66" s="430"/>
      <c r="H66" s="431"/>
      <c r="I66" s="268"/>
      <c r="Q66" s="311"/>
      <c r="R66" s="294"/>
      <c r="S66" s="3"/>
      <c r="T66" s="312"/>
      <c r="U66" s="313"/>
      <c r="V66" s="313"/>
      <c r="W66" s="294"/>
    </row>
    <row r="67" spans="1:26" ht="15.75" customHeight="1" x14ac:dyDescent="0.25">
      <c r="A67" s="1"/>
      <c r="B67" s="398"/>
      <c r="C67" s="425" t="s">
        <v>216</v>
      </c>
      <c r="D67" s="426"/>
      <c r="E67" s="141"/>
      <c r="F67" s="432" t="str">
        <f>IF(AND(E67 &lt;&gt; "Monthly", E67 &lt;&gt; "Semi-Monthly", H68&gt;0), "Payroll Frequency changed, delete value in H68", "")</f>
        <v/>
      </c>
      <c r="G67" s="433"/>
      <c r="H67" s="434"/>
      <c r="I67" s="309"/>
      <c r="Q67" s="294"/>
      <c r="R67" s="294"/>
      <c r="S67" s="3"/>
      <c r="T67" s="312"/>
      <c r="U67" s="313"/>
      <c r="V67" s="313"/>
      <c r="W67" s="294"/>
    </row>
    <row r="68" spans="1:26" ht="15.75" customHeight="1" x14ac:dyDescent="0.25">
      <c r="A68" s="1"/>
      <c r="B68" s="398"/>
      <c r="C68" s="405" t="s">
        <v>204</v>
      </c>
      <c r="D68" s="406"/>
      <c r="E68" s="152"/>
      <c r="F68" s="407" t="str">
        <f>IF(D57 = "VOE", IF(H55 &lt;&gt; "", IF(H55 = "Annual", "1 pay period", IF(OR(E67="Semi-Monthly", E67 = "Monthly"), "Enter # of Pay Periods to Date", IF(E68 = "", "",CONCATENATE(J57," pay periods to date")))), ""), "")</f>
        <v/>
      </c>
      <c r="G68" s="407"/>
      <c r="H68" s="44"/>
      <c r="I68" s="74">
        <f>IF(F68 = "Enter # of Pay Periods to Date", 50, 0)</f>
        <v>0</v>
      </c>
      <c r="Q68" s="294"/>
      <c r="R68" s="294"/>
      <c r="S68" s="3"/>
      <c r="T68" s="312"/>
      <c r="U68" s="313"/>
      <c r="V68" s="313"/>
      <c r="W68" s="294"/>
    </row>
    <row r="69" spans="1:26" ht="15.75" customHeight="1" x14ac:dyDescent="0.25">
      <c r="A69" s="1"/>
      <c r="B69" s="398"/>
      <c r="C69" s="408" t="s">
        <v>217</v>
      </c>
      <c r="D69" s="409"/>
      <c r="E69" s="194"/>
      <c r="F69" s="314" t="str">
        <f>IF(G69 = "", "", IF(G69 = 0, 0, G69/VLOOKUP(H55, PayPeriods, 3, FALSE)))</f>
        <v/>
      </c>
      <c r="G69" s="270" t="str">
        <f>IF(OR(G66="", E67 = "", E68=""), "", IF(D57="VOE",IF(G66="Hourly Pay Rate",H60*E66*VLOOKUP(H55, PayPeriods, 4, FALSE) *(VLOOKUP(H55,PayPeriods,3,FALSE)),E66*VLOOKUP(G66,PayRates,2,FALSE)),""))</f>
        <v/>
      </c>
      <c r="H69" s="42"/>
      <c r="I69" s="280"/>
      <c r="Q69" s="294"/>
      <c r="R69" s="294"/>
      <c r="S69" s="3"/>
      <c r="T69" s="312"/>
      <c r="U69" s="313"/>
      <c r="V69" s="313"/>
      <c r="W69" s="294"/>
    </row>
    <row r="70" spans="1:26" ht="15.75" customHeight="1" x14ac:dyDescent="0.25">
      <c r="A70" s="1"/>
      <c r="B70" s="265"/>
      <c r="C70" s="408" t="s">
        <v>183</v>
      </c>
      <c r="D70" s="409"/>
      <c r="E70" s="195"/>
      <c r="F70" s="293" t="str">
        <f>IF(OR(G66="", E67 = "", E68=""), "", IF(D57="VOE",IF(YEAR(D59) = YEAR(E59), (E70/H59)*VLOOKUP(H55, PayPeriods, 5,FALSE), IF(G57 = 0, 0, E70/G57)), ""))</f>
        <v/>
      </c>
      <c r="G70" s="315" t="str">
        <f>IF(OR(G66="", E67 = "", E68=""), "", IF(D57= "VOE", IF(YEAR(D59) = YEAR(E59), (E70/H59)*VLOOKUP(H55, PayPeriods, 5, FALSE) * VLOOKUP(H55, PayPeriods, 3,FALSE), IF(G57 = 0, 0, (E70/G57)*VLOOKUP(H55, PayPeriods, 3, FALSE))), ""))</f>
        <v/>
      </c>
      <c r="H70" s="19"/>
      <c r="I70" s="280"/>
      <c r="Q70" s="294"/>
      <c r="R70" s="294"/>
      <c r="S70" s="3"/>
      <c r="T70" s="312"/>
      <c r="U70" s="313"/>
      <c r="V70" s="313"/>
      <c r="W70" s="294"/>
    </row>
    <row r="71" spans="1:26" ht="15.75" customHeight="1" x14ac:dyDescent="0.25">
      <c r="A71" s="1"/>
      <c r="C71" s="416" t="s">
        <v>218</v>
      </c>
      <c r="D71" s="417"/>
      <c r="E71" s="160"/>
      <c r="F71" s="316"/>
      <c r="G71" s="317"/>
      <c r="H71" s="43"/>
      <c r="I71" s="293"/>
      <c r="Q71" s="294"/>
      <c r="R71" s="294"/>
      <c r="S71" s="3"/>
      <c r="T71" s="312"/>
      <c r="U71" s="313"/>
      <c r="V71" s="313"/>
      <c r="W71" s="294"/>
    </row>
    <row r="72" spans="1:26" ht="15.75" customHeight="1" x14ac:dyDescent="0.25">
      <c r="A72" s="1"/>
      <c r="C72" s="418"/>
      <c r="D72" s="419"/>
      <c r="E72" s="193"/>
      <c r="F72" s="318" t="str">
        <f>IF(OR(G66="", E67 = "", E68=""), "", IF(D57="VOE", IF(YEAR(D59) = YEAR(E59), (E72/H59)*VLOOKUP(H55, PayPeriods, 5,FALSE), IF(G57 = 0, 0, E72/G57)),""))</f>
        <v/>
      </c>
      <c r="G72" s="319" t="str">
        <f>IF(OR(G66="", E67 = "", E68=""), "", IF(D57 = "VOE", IF(YEAR(D59) = YEAR(E59), (E72/H59)*VLOOKUP(H55, PayPeriods, 5, FALSE) * VLOOKUP(H55, PayPeriods, 3,FALSE), IF(G57 = 0, 0, E72/G57)*VLOOKUP(H55, PayPeriods, 3, FALSE)), ""))</f>
        <v/>
      </c>
      <c r="H72" s="42"/>
      <c r="I72" s="293"/>
      <c r="Q72" s="294"/>
      <c r="R72" s="294"/>
      <c r="S72" s="3"/>
      <c r="T72" s="312"/>
      <c r="U72" s="313"/>
      <c r="V72" s="313"/>
      <c r="W72" s="294"/>
    </row>
    <row r="73" spans="1:26" ht="15.75" customHeight="1" x14ac:dyDescent="0.25">
      <c r="A73" s="1"/>
      <c r="C73" s="408" t="s">
        <v>219</v>
      </c>
      <c r="D73" s="409"/>
      <c r="E73" s="320">
        <f>E69+E70+E72</f>
        <v>0</v>
      </c>
      <c r="F73" s="139"/>
      <c r="G73" s="270" t="str">
        <f>IF(OR(G66="", E67 = "", E68=""), "", IF(D57 = "VOE", SUM(G69:G72),""))</f>
        <v/>
      </c>
      <c r="H73" s="20" t="str">
        <f>IF(OR(G66="",E67="",E68=""),"",IF(D57="VOE",IF(YEAR(D59) = YEAR(F59), (E73/H59) *260, IF(G57=0,0,(E73/G57)*VLOOKUP(H55,PayPeriods,3,FALSE))),""))</f>
        <v/>
      </c>
      <c r="I73" s="268"/>
      <c r="Q73" s="294"/>
      <c r="R73" s="294"/>
      <c r="S73" s="3"/>
      <c r="T73" s="312"/>
      <c r="U73" s="313"/>
      <c r="V73" s="313"/>
      <c r="W73" s="294"/>
    </row>
    <row r="74" spans="1:26" ht="15.75" customHeight="1" x14ac:dyDescent="0.25">
      <c r="A74" s="1"/>
      <c r="C74" s="408" t="str">
        <f>IF(E68="","Gross Pay Prior Year",CONCATENATE("Gross Pay ",YEAR(E68)-1))</f>
        <v>Gross Pay Prior Year</v>
      </c>
      <c r="D74" s="409"/>
      <c r="E74" s="194"/>
      <c r="F74" s="321"/>
      <c r="G74" s="321"/>
      <c r="H74" s="22"/>
      <c r="I74" s="268"/>
      <c r="J74" s="294"/>
      <c r="K74" s="322"/>
      <c r="L74" s="310"/>
      <c r="M74" s="323"/>
      <c r="N74" s="324"/>
      <c r="Q74" s="294"/>
      <c r="R74" s="294"/>
      <c r="S74" s="3"/>
      <c r="T74" s="312"/>
      <c r="U74" s="313"/>
      <c r="V74" s="313"/>
      <c r="W74" s="294"/>
    </row>
    <row r="75" spans="1:26" ht="15.75" customHeight="1" thickBot="1" x14ac:dyDescent="0.3">
      <c r="A75" s="1"/>
      <c r="B75" s="21"/>
      <c r="C75" s="408" t="str">
        <f>IF(E68="","Gross Pay Prior Year",CONCATENATE("Gross Pay ",YEAR(E68)-2))</f>
        <v>Gross Pay Prior Year</v>
      </c>
      <c r="D75" s="409"/>
      <c r="E75" s="325"/>
      <c r="F75" s="321"/>
      <c r="G75" s="321"/>
      <c r="H75" s="22"/>
      <c r="I75" s="268"/>
      <c r="J75" s="294"/>
      <c r="K75" s="326"/>
      <c r="L75" s="310"/>
      <c r="M75" s="323"/>
      <c r="N75" s="324"/>
      <c r="Q75" s="294"/>
      <c r="R75" s="294"/>
      <c r="S75" s="3"/>
      <c r="T75" s="312"/>
      <c r="U75" s="313"/>
      <c r="V75" s="313"/>
      <c r="W75" s="294"/>
    </row>
    <row r="76" spans="1:26" ht="7.5" customHeight="1" x14ac:dyDescent="0.25">
      <c r="A76" s="1"/>
      <c r="B76" s="1"/>
      <c r="C76" s="309"/>
      <c r="D76" s="309"/>
      <c r="E76" s="321"/>
      <c r="F76" s="321"/>
      <c r="G76" s="321"/>
      <c r="H76" s="22"/>
      <c r="I76" s="268"/>
      <c r="J76" s="294"/>
      <c r="K76" s="326"/>
      <c r="L76" s="310"/>
      <c r="M76" s="323"/>
      <c r="N76" s="324"/>
      <c r="Q76" s="294"/>
      <c r="R76" s="294"/>
      <c r="S76" s="3"/>
      <c r="T76" s="312"/>
      <c r="U76" s="313"/>
      <c r="V76" s="313"/>
      <c r="W76" s="294"/>
    </row>
    <row r="77" spans="1:26" ht="24" customHeight="1" x14ac:dyDescent="0.25">
      <c r="A77" s="1"/>
      <c r="B77" s="1"/>
      <c r="C77" s="445" t="str">
        <f>IF(D57="VOE", IF(SUM(E69:E72)=E73, "", "Base Pay + Overtime + Commissions/Tips do not add to the Gross Pay (Current Year).  Please correct the numbers or explain the difference."), "")</f>
        <v/>
      </c>
      <c r="D77" s="445"/>
      <c r="E77" s="445"/>
      <c r="F77" s="445"/>
      <c r="G77" s="445"/>
      <c r="H77" s="445"/>
      <c r="I77" s="268"/>
      <c r="J77" s="294"/>
      <c r="K77" s="322"/>
      <c r="L77" s="310"/>
      <c r="M77" s="323"/>
    </row>
    <row r="78" spans="1:26" ht="15.75" customHeight="1" thickBot="1" x14ac:dyDescent="0.3">
      <c r="A78" s="1"/>
      <c r="C78" s="446"/>
      <c r="D78" s="446"/>
      <c r="G78" s="75" t="s">
        <v>220</v>
      </c>
      <c r="H78" s="76">
        <f>IF(OR(C87 = "", D87="", E87=""), IF(OR(C86 = "", D86 = "", E86 = ""), (E85-C85)/2, (E86-C86)/2), (E87-C87)/2)</f>
        <v>0</v>
      </c>
      <c r="I78" s="268"/>
      <c r="J78" s="294"/>
      <c r="K78" s="322"/>
      <c r="L78" s="310"/>
      <c r="M78" s="323"/>
    </row>
    <row r="79" spans="1:26" ht="16.5" customHeight="1" thickBot="1" x14ac:dyDescent="0.3">
      <c r="A79" s="1"/>
      <c r="B79" s="216" t="s">
        <v>221</v>
      </c>
      <c r="C79" s="447" t="s">
        <v>222</v>
      </c>
      <c r="D79" s="448"/>
      <c r="E79" s="143"/>
      <c r="F79" s="449" t="s">
        <v>223</v>
      </c>
      <c r="G79" s="450"/>
      <c r="H79" s="25" t="str">
        <f>IF(OR(H78="", H78 = 0, H78&gt;31), "", IF(H78 &gt;20, "Monthly", IF(H78&gt;14, "Semi-Monthly", IF(H78&gt;9, "Bi-Weekly", "Weekly"))))</f>
        <v/>
      </c>
      <c r="I79" s="268"/>
      <c r="J79" s="294"/>
      <c r="K79" s="322"/>
      <c r="L79" s="310"/>
      <c r="M79" s="323"/>
    </row>
    <row r="80" spans="1:26" ht="7.5" customHeight="1" thickTop="1" x14ac:dyDescent="0.25">
      <c r="A80" s="1"/>
      <c r="B80" s="23"/>
      <c r="C80" s="24"/>
      <c r="D80" s="24"/>
      <c r="E80" s="24"/>
      <c r="F80" s="266"/>
      <c r="G80" s="267"/>
      <c r="H80" s="25"/>
      <c r="I80" s="268"/>
      <c r="J80" s="294"/>
      <c r="K80" s="322"/>
      <c r="L80" s="310"/>
      <c r="M80" s="323"/>
    </row>
    <row r="81" spans="1:14" ht="15.75" customHeight="1" x14ac:dyDescent="0.25">
      <c r="A81" s="1"/>
      <c r="B81" s="1"/>
      <c r="C81" s="427" t="str">
        <f>IF(D57="Pay Stubs",IF(H55&lt;&gt;"",IF(OR(H55="Semi-Monthly",H55="Monthly"),"Enter number of Pay Periods to Date", IF(F81&gt;0,"Payroll Frequency changed, delete value in F81", "")),""), "")</f>
        <v/>
      </c>
      <c r="D81" s="427"/>
      <c r="E81" s="427"/>
      <c r="F81" s="45"/>
      <c r="G81" s="154">
        <f>IF(C81 = "Enter number of Pay Periods to Date", 50, 0)</f>
        <v>0</v>
      </c>
      <c r="H81" s="25"/>
      <c r="I81" s="268"/>
      <c r="J81" s="294"/>
      <c r="K81" s="322"/>
      <c r="L81" s="310"/>
      <c r="M81" s="323"/>
    </row>
    <row r="82" spans="1:14" ht="15.75" customHeight="1" x14ac:dyDescent="0.25">
      <c r="A82" s="1"/>
      <c r="B82" s="5"/>
      <c r="C82" s="435" t="str">
        <f xml:space="preserve"> IF(AND(OR(G93="", G93 = 0), OR(H93="", H93=0)), "", IF(H78&gt;31, "Pay stubs do not appear to be consecutive based on dates entered.", IF(OR( E86 &lt; C86, E86 &lt;D86, E87 &lt; C87, E87 &lt;D87), "Pay Stubs may be out of order.  Please check dates.",IF(H79 = "", "", IF(E79 = H79, "", "If Payroll Frequency selected does not equal Recommended please provide an explanation.")))))</f>
        <v/>
      </c>
      <c r="D82" s="435"/>
      <c r="E82" s="435"/>
      <c r="F82" s="435"/>
      <c r="G82" s="435"/>
      <c r="H82" s="435"/>
      <c r="I82" s="268"/>
      <c r="J82" s="294"/>
      <c r="K82" s="322"/>
      <c r="L82" s="310"/>
      <c r="M82" s="323"/>
    </row>
    <row r="83" spans="1:14" ht="7.5" customHeight="1" x14ac:dyDescent="0.25">
      <c r="A83" s="1"/>
      <c r="B83" s="1"/>
      <c r="C83" s="327"/>
      <c r="D83" s="268"/>
      <c r="E83" s="268"/>
      <c r="F83" s="268"/>
      <c r="G83" s="268"/>
      <c r="H83" s="268"/>
      <c r="I83" s="268"/>
      <c r="J83" s="294"/>
      <c r="K83" s="322"/>
      <c r="L83" s="310"/>
      <c r="M83" s="310"/>
    </row>
    <row r="84" spans="1:14" ht="24" customHeight="1" thickBot="1" x14ac:dyDescent="0.3">
      <c r="A84" s="1"/>
      <c r="B84" s="26"/>
      <c r="C84" s="29" t="s">
        <v>224</v>
      </c>
      <c r="D84" s="29" t="s">
        <v>225</v>
      </c>
      <c r="E84" s="29" t="s">
        <v>226</v>
      </c>
      <c r="F84" s="28" t="s">
        <v>227</v>
      </c>
      <c r="G84" s="29" t="s">
        <v>228</v>
      </c>
      <c r="H84" s="29" t="s">
        <v>213</v>
      </c>
      <c r="I84" s="1"/>
      <c r="L84"/>
      <c r="M84"/>
    </row>
    <row r="85" spans="1:14" ht="15.75" customHeight="1" x14ac:dyDescent="0.25">
      <c r="A85" s="1"/>
      <c r="B85" s="263" t="s">
        <v>229</v>
      </c>
      <c r="C85" s="166"/>
      <c r="D85" s="153"/>
      <c r="E85" s="167"/>
      <c r="F85" s="436" t="str">
        <f>IF(D57 = "Pay Stubs", IF(AND(H55 &lt;&gt; "", F59 &lt;&gt; ""), IF(H55 = "Annual", "1 pay check to date", IF(OR(H55="Semi-Monthly", H55 = "Monthly"), "", IF(E79 = "", "",CONCATENATE(G57," pay checks to date")))), ""), "")</f>
        <v/>
      </c>
      <c r="G85" s="439" t="str">
        <f>IF(D57 = "Pay Stubs", IF(G89 = "Hourly Pay Rate", IF((C88+D88+E88)/3&gt;VLOOKUP(H55,PayPeriods,6,FALSE),CONCATENATE("Average hours &gt; ", ROUND(VLOOKUP(H55, PayPeriods, 6, FALSE),2), " (Standard Work Hours in Year / Pay Periods in Year); ", ROUND(VLOOKUP(H55, PayPeriods, 6, FALSE),2), " hours used to calculate base pay."), ""), ""), "")</f>
        <v/>
      </c>
      <c r="H85" s="440"/>
      <c r="I85" s="30"/>
      <c r="L85"/>
      <c r="M85"/>
    </row>
    <row r="86" spans="1:14" ht="15.75" customHeight="1" x14ac:dyDescent="0.25">
      <c r="A86" s="1"/>
      <c r="B86" s="263" t="s">
        <v>230</v>
      </c>
      <c r="C86" s="168"/>
      <c r="D86" s="169"/>
      <c r="E86" s="170"/>
      <c r="F86" s="437"/>
      <c r="G86" s="441"/>
      <c r="H86" s="442"/>
      <c r="I86" s="38"/>
      <c r="L86"/>
      <c r="M86"/>
    </row>
    <row r="87" spans="1:14" ht="15.75" customHeight="1" x14ac:dyDescent="0.25">
      <c r="A87" s="1"/>
      <c r="B87" s="144" t="s">
        <v>231</v>
      </c>
      <c r="C87" s="168"/>
      <c r="D87" s="169"/>
      <c r="E87" s="171"/>
      <c r="F87" s="437"/>
      <c r="G87" s="441"/>
      <c r="H87" s="442"/>
      <c r="I87" s="30"/>
      <c r="L87"/>
      <c r="M87"/>
    </row>
    <row r="88" spans="1:14" ht="15.75" customHeight="1" thickBot="1" x14ac:dyDescent="0.3">
      <c r="A88" s="1"/>
      <c r="B88" s="328" t="s">
        <v>232</v>
      </c>
      <c r="C88" s="329"/>
      <c r="D88" s="330"/>
      <c r="E88" s="331"/>
      <c r="F88" s="438"/>
      <c r="G88" s="441"/>
      <c r="H88" s="442"/>
      <c r="I88" s="30"/>
      <c r="L88"/>
      <c r="M88"/>
    </row>
    <row r="89" spans="1:14" ht="15.75" customHeight="1" thickBot="1" x14ac:dyDescent="0.3">
      <c r="A89" s="1"/>
      <c r="B89" s="145" t="s">
        <v>214</v>
      </c>
      <c r="C89" s="274"/>
      <c r="D89" s="332"/>
      <c r="E89" s="333"/>
      <c r="F89" s="146" t="s">
        <v>233</v>
      </c>
      <c r="G89" s="443"/>
      <c r="H89" s="444"/>
      <c r="I89" s="30"/>
      <c r="L89"/>
      <c r="M89"/>
    </row>
    <row r="90" spans="1:14" ht="15.75" customHeight="1" x14ac:dyDescent="0.25">
      <c r="A90" s="1"/>
      <c r="B90" s="334" t="s">
        <v>217</v>
      </c>
      <c r="C90" s="274"/>
      <c r="D90" s="332"/>
      <c r="E90" s="333"/>
      <c r="F90" s="335"/>
      <c r="G90" s="336" t="str">
        <f>IF(OR(E79 = "", G89 = ""), "", IF(AND(E86="", E87 = ""), "", IF(D57 = "Pay Stubs", IF(G89 = "Hourly Pay Rate", H60*E89*(VLOOKUP(H55,PayPeriods,3,FALSE)),E89*VLOOKUP(G89, PayRates, 2, FALSE)), "")))</f>
        <v/>
      </c>
      <c r="H90" s="42"/>
      <c r="I90" s="30"/>
      <c r="L90"/>
      <c r="M90"/>
    </row>
    <row r="91" spans="1:14" ht="15.75" customHeight="1" x14ac:dyDescent="0.25">
      <c r="A91" s="1"/>
      <c r="B91" s="145" t="s">
        <v>183</v>
      </c>
      <c r="C91" s="274"/>
      <c r="D91" s="332"/>
      <c r="E91" s="333"/>
      <c r="F91" s="194"/>
      <c r="G91" s="337" t="str">
        <f>IF(E79="","",IF(AND(E86="",E87=""),"",IF(D57&lt;&gt;"Pay Stubs","", IF(YEAR(D59)=YEAR(E59), IF(OR(F91="", F91 = 0), (SUM(C91:E91)/3)*VLOOKUP(H55, PayPeriods, 3, FALSE), (F91/H59)*260), IF(J57=0,0,IF(OR(F91="", F91 = 0), SUM(C91:E91)/3*VLOOKUP(H55, PayPeriods, 3, FALSE), (F91/J57)*VLOOKUP(H55,PayPeriods,3,FALSE)))))))</f>
        <v/>
      </c>
      <c r="H91" s="19"/>
      <c r="I91" s="30"/>
      <c r="L91"/>
      <c r="M91"/>
    </row>
    <row r="92" spans="1:14" ht="15.75" customHeight="1" x14ac:dyDescent="0.25">
      <c r="A92" s="1"/>
      <c r="B92" s="145" t="s">
        <v>153</v>
      </c>
      <c r="C92" s="274"/>
      <c r="D92" s="332"/>
      <c r="E92" s="333"/>
      <c r="F92" s="194"/>
      <c r="G92" s="319" t="str">
        <f>IF(E79="","",IF(AND(E86="",E87=""),"",IF(D57&lt;&gt;"Pay Stubs","", IF(YEAR(D59)=YEAR(E59), IF(OR(F92="", F92 = 0), (SUM(C92:E92)/3)*VLOOKUP(H55, PayPeriods, 3, FALSE), (F92/H59)*260), IF(J57=0,0,IF(OR(F92="", F92 = 0), SUM(C92:E92)/3*VLOOKUP(H55, PayPeriods, 3, FALSE), (F92/J57)*VLOOKUP(H55,PayPeriods,3,FALSE)))))))</f>
        <v/>
      </c>
      <c r="H92" s="19"/>
      <c r="I92" s="30"/>
      <c r="L92"/>
      <c r="M92"/>
    </row>
    <row r="93" spans="1:14" ht="15.75" customHeight="1" thickBot="1" x14ac:dyDescent="0.3">
      <c r="A93" s="1"/>
      <c r="B93" s="263" t="s">
        <v>234</v>
      </c>
      <c r="C93" s="338">
        <f>C90+C91+C92</f>
        <v>0</v>
      </c>
      <c r="D93" s="339">
        <f t="shared" ref="D93:E93" si="2">D90+D91+D92</f>
        <v>0</v>
      </c>
      <c r="E93" s="340">
        <f t="shared" si="2"/>
        <v>0</v>
      </c>
      <c r="F93" s="341"/>
      <c r="G93" s="337" t="str">
        <f>IF(E79 = "", "", IF(AND(E86 = "", E87=""), "", IF(D57 = "Pay Stubs", SUM(G90:G92), "")))</f>
        <v/>
      </c>
      <c r="H93" s="283" t="str">
        <f>IF(E79= "", "", IF(AND(E86="", E87 = ""), "", IF(D57 = "Pay Stubs", IF(YEAR(D59) = YEAR(F59), (F93/H59) *260, IF(J57 = 0, 0, (F93/J57)*VLOOKUP(H55,PayPeriods,3,FALSE))), "")))</f>
        <v/>
      </c>
      <c r="I93" s="30"/>
      <c r="J93" s="322"/>
      <c r="L93"/>
      <c r="M93"/>
    </row>
    <row r="94" spans="1:14" ht="7.5" customHeight="1" x14ac:dyDescent="0.25">
      <c r="A94" s="1"/>
      <c r="B94" s="4"/>
      <c r="C94" s="321"/>
      <c r="D94" s="321"/>
      <c r="E94" s="321"/>
      <c r="F94" s="321"/>
      <c r="G94" s="321"/>
      <c r="H94" s="321"/>
      <c r="I94" s="30"/>
      <c r="L94"/>
      <c r="M94"/>
    </row>
    <row r="95" spans="1:14" ht="14.25" customHeight="1" x14ac:dyDescent="0.25">
      <c r="A95" s="1"/>
      <c r="B95" s="31" t="str">
        <f>IF(D57 = "VOE", "", IF(SUM(F90:F92) = 0, "",IF(SUM(F90:F92) = F93, "", "Year to Date Base pay, Overtime and Other income do not add to the Gross Wages, please correct or explain.")))</f>
        <v/>
      </c>
      <c r="C95" s="1"/>
      <c r="D95" s="1"/>
      <c r="E95" s="293"/>
      <c r="F95" s="268"/>
      <c r="G95" s="268"/>
      <c r="H95" s="268"/>
      <c r="I95" s="268"/>
      <c r="J95" s="294"/>
      <c r="K95" s="294"/>
      <c r="L95" s="294"/>
      <c r="M95" s="294"/>
      <c r="N95" s="294"/>
    </row>
    <row r="96" spans="1:14" ht="14.25" customHeight="1" x14ac:dyDescent="0.25">
      <c r="A96" s="1"/>
      <c r="B96" s="31" t="str">
        <f>IF(D57 = "VOE", "", IF(F93 &lt; E93, "Year to Date Gross Wages must be greater than or equal to the last pay stub", ""))</f>
        <v/>
      </c>
      <c r="C96" s="1"/>
      <c r="D96" s="1"/>
      <c r="E96" s="268"/>
      <c r="F96" s="268"/>
      <c r="G96" s="268"/>
      <c r="H96" s="268"/>
      <c r="I96" s="268"/>
      <c r="J96" s="294"/>
      <c r="K96" s="294"/>
      <c r="L96" s="294"/>
      <c r="M96" s="294"/>
      <c r="N96" s="294"/>
    </row>
    <row r="97" spans="1:14" ht="16.5" customHeight="1" x14ac:dyDescent="0.25">
      <c r="A97" s="1"/>
      <c r="B97" s="1"/>
      <c r="C97" s="31"/>
      <c r="D97" s="1"/>
      <c r="E97" s="268"/>
      <c r="F97" s="268"/>
      <c r="G97" s="268"/>
      <c r="H97" s="268"/>
      <c r="I97" s="268"/>
      <c r="J97" s="294"/>
      <c r="K97" s="294"/>
      <c r="L97" s="294"/>
      <c r="M97" s="294"/>
      <c r="N97" s="294"/>
    </row>
    <row r="98" spans="1:14" ht="15.75" customHeight="1" x14ac:dyDescent="0.25">
      <c r="A98" s="1"/>
      <c r="B98" s="32" t="str">
        <f xml:space="preserve"> IF(AND(B99 = "", B100 = ""), "", "If Regular Base Hours and/or Base Pay Rate are not provided on the check stubs, enter the numbers calculated below.")</f>
        <v/>
      </c>
      <c r="C98" s="31"/>
      <c r="D98" s="1"/>
      <c r="E98" s="268"/>
      <c r="F98" s="268"/>
      <c r="G98" s="268"/>
      <c r="H98" s="268"/>
      <c r="I98" s="268"/>
      <c r="J98" s="294"/>
      <c r="K98" s="294"/>
      <c r="L98" s="294"/>
      <c r="M98" s="294"/>
      <c r="N98" s="294"/>
    </row>
    <row r="99" spans="1:14" x14ac:dyDescent="0.25">
      <c r="A99" s="1"/>
      <c r="B99" s="33" t="str">
        <f>IF(D57 = "Pay Stubs", IF(G89 = "Hourly Pay Rate", IF(AND(C99="", D99 = "", E99 = ""), "","Hours Calculator"), ""), "")</f>
        <v/>
      </c>
      <c r="C99" s="34" t="str">
        <f>IF(D57 = "Pay Stubs", IF(G89 = "Hourly Pay Rate", IF(C89 = "", "",C90/C89), ""), "")</f>
        <v/>
      </c>
      <c r="D99" s="34" t="str">
        <f>IF(D57 = "Pay Stubs", IF(G89 = "Hourly Pay Rate", IF(D89 = "", "", D90/D89), ""), "")</f>
        <v/>
      </c>
      <c r="E99" s="34" t="str">
        <f>IF(D57 = "Pay Stubs", IF(G89 = "Hourly Pay Rate", IF(E89 = "", "", E90/E89), ""), "")</f>
        <v/>
      </c>
      <c r="F99" s="268"/>
      <c r="G99" s="35"/>
      <c r="H99" s="1"/>
      <c r="I99" s="268"/>
      <c r="J99" s="294"/>
      <c r="K99" s="294"/>
      <c r="L99" s="310"/>
      <c r="M99" s="310"/>
    </row>
    <row r="100" spans="1:14" x14ac:dyDescent="0.25">
      <c r="A100" s="1"/>
      <c r="B100" s="33" t="str">
        <f>IF(D57 = "Pay Stubs", IF(G89 = "Hourly Pay Rate", IF(AND(C100="", D100 = "", E100 = ""), "","Rate Calculator"), ""), "")</f>
        <v/>
      </c>
      <c r="C100" s="59" t="str">
        <f>IF(D57 = "Pay Stubs", IF(G89="Hourly Pay Rate", IF(OR(C88 = "",C88 = 0), "", C90/C88),""), "")</f>
        <v/>
      </c>
      <c r="D100" s="59" t="str">
        <f>IF(D57="Pay Stubs",IF(G89="Hourly Pay Rate",IF(OR(D88="", D88 = 0),"",D90/D88), ""),"")</f>
        <v/>
      </c>
      <c r="E100" s="59" t="str">
        <f>IF(D57 = "Pay Stubs", IF(G89="Hourly Pay Rate", IF(OR(E88 = "",E88 = 0), "", E90/E88), ""), "")</f>
        <v/>
      </c>
      <c r="F100" s="1"/>
      <c r="G100" s="35"/>
      <c r="H100" s="1"/>
      <c r="I100" s="268"/>
      <c r="J100" s="294"/>
      <c r="K100" s="294"/>
      <c r="L100" s="310"/>
      <c r="M100" s="310"/>
    </row>
    <row r="101" spans="1:14" x14ac:dyDescent="0.25">
      <c r="A101" s="1"/>
      <c r="B101" s="268"/>
      <c r="C101" s="268"/>
      <c r="D101" s="268"/>
      <c r="E101" s="268"/>
      <c r="F101" s="268"/>
      <c r="G101" s="1"/>
      <c r="H101" s="6"/>
      <c r="I101" s="268"/>
      <c r="J101" s="294"/>
      <c r="K101" s="294"/>
      <c r="L101" s="310"/>
      <c r="M101" s="310"/>
    </row>
    <row r="102" spans="1:14" ht="15" customHeight="1" x14ac:dyDescent="0.25">
      <c r="A102" s="1"/>
      <c r="B102" s="1"/>
      <c r="C102" s="1"/>
      <c r="D102" s="1"/>
      <c r="E102" s="1"/>
      <c r="F102" s="1"/>
      <c r="G102" s="1"/>
      <c r="H102" s="1"/>
      <c r="I102" s="1"/>
      <c r="J102" s="294"/>
      <c r="K102" s="294"/>
      <c r="L102" s="310"/>
      <c r="M102" s="310"/>
    </row>
    <row r="103" spans="1:14" ht="14.25" customHeight="1" thickBot="1" x14ac:dyDescent="0.3">
      <c r="A103" s="1"/>
      <c r="B103" s="212" t="s">
        <v>197</v>
      </c>
      <c r="C103" s="213"/>
      <c r="D103" s="212" t="str">
        <f>E5</f>
        <v>Name not entered on Household Summary</v>
      </c>
      <c r="E103" s="213"/>
      <c r="F103" s="213"/>
      <c r="G103" s="213"/>
      <c r="H103" s="214" t="s">
        <v>235</v>
      </c>
      <c r="I103" s="268"/>
      <c r="J103" s="294"/>
      <c r="K103" s="294"/>
      <c r="L103" s="310"/>
      <c r="M103" s="310"/>
    </row>
    <row r="104" spans="1:14" ht="12" customHeight="1" thickTop="1" thickBot="1" x14ac:dyDescent="0.3">
      <c r="A104" s="1"/>
      <c r="B104" s="1"/>
      <c r="C104" s="268"/>
      <c r="D104" s="1"/>
      <c r="E104" s="1"/>
      <c r="F104" s="1"/>
      <c r="G104" s="1"/>
      <c r="H104" s="1"/>
      <c r="I104" s="1"/>
      <c r="J104" s="294"/>
      <c r="K104" s="294"/>
      <c r="L104" s="310"/>
      <c r="M104" s="310"/>
    </row>
    <row r="105" spans="1:14" ht="16.5" thickBot="1" x14ac:dyDescent="0.3">
      <c r="A105" s="1"/>
      <c r="B105" s="5" t="s">
        <v>236</v>
      </c>
      <c r="C105" s="268" t="s">
        <v>200</v>
      </c>
      <c r="D105" s="421"/>
      <c r="E105" s="422"/>
      <c r="F105" s="422"/>
      <c r="G105" s="423"/>
      <c r="H105" s="191" t="str">
        <f>IF(D107="VOE", E117, IF(D107 = "Pay Stubs", E129, ""))</f>
        <v/>
      </c>
      <c r="I105" s="180"/>
      <c r="J105" s="181"/>
      <c r="K105" s="294"/>
      <c r="L105" s="310"/>
      <c r="M105" s="310"/>
    </row>
    <row r="106" spans="1:14" ht="7.5" customHeight="1" thickBot="1" x14ac:dyDescent="0.3">
      <c r="A106" s="1"/>
      <c r="B106" s="5"/>
      <c r="C106" s="268"/>
      <c r="D106" s="295"/>
      <c r="E106" s="80"/>
      <c r="F106" s="80"/>
      <c r="G106" s="72" t="s">
        <v>201</v>
      </c>
      <c r="H106" s="184" t="s">
        <v>202</v>
      </c>
      <c r="I106" s="182"/>
      <c r="J106" s="183"/>
      <c r="K106" s="294"/>
      <c r="L106" s="310"/>
      <c r="M106" s="310"/>
    </row>
    <row r="107" spans="1:14" ht="16.5" thickBot="1" x14ac:dyDescent="0.3">
      <c r="A107" s="1"/>
      <c r="B107" s="5"/>
      <c r="C107" s="88" t="s">
        <v>203</v>
      </c>
      <c r="D107" s="296"/>
      <c r="E107" s="150">
        <f>IF(OR(D107="",D109=""),0,1)</f>
        <v>0</v>
      </c>
      <c r="F107" s="77"/>
      <c r="G107" s="185" t="str">
        <f>IFERROR(IF(OR(H105 = "Monthly", H105="Semi-Monthly"), IF(D107="VOE", H118, IF(D107 = "Pay Stubs", F131, "")), ROUNDUP(H107,0)),"")</f>
        <v/>
      </c>
      <c r="H107" s="186" t="str">
        <f>IFERROR(G109/(VLOOKUP(H105, PayPeriods, 2, FALSE)),"")</f>
        <v/>
      </c>
      <c r="I107" s="187"/>
      <c r="J107" s="188" t="str">
        <f>IFERROR(IF(AND(H105="Bi-Weekly",G107&gt;26),26,IF(AND(H105="Bi-Weekly",G107&lt;=26),G107,IF(AND(H105="Semi-Weekly",G107&gt;24),24,IF(AND(H105="Weekly",G107&gt;52),52,IF(AND(H105="Weekly",G107&lt;=52),G107,G107))))),"")</f>
        <v/>
      </c>
      <c r="K107" s="294"/>
      <c r="L107" s="310"/>
      <c r="M107" s="310"/>
    </row>
    <row r="108" spans="1:14" ht="7.5" customHeight="1" thickBot="1" x14ac:dyDescent="0.3">
      <c r="A108" s="1"/>
      <c r="B108" s="5"/>
      <c r="C108" s="268"/>
      <c r="D108" s="297"/>
      <c r="E108" s="77"/>
      <c r="F108" s="72" t="s">
        <v>204</v>
      </c>
      <c r="G108" s="189" t="s">
        <v>205</v>
      </c>
      <c r="H108" s="190" t="s">
        <v>206</v>
      </c>
      <c r="I108" s="187"/>
      <c r="J108" s="188"/>
      <c r="K108" s="294"/>
      <c r="L108" s="310"/>
      <c r="M108" s="310"/>
    </row>
    <row r="109" spans="1:14" ht="16.5" thickBot="1" x14ac:dyDescent="0.3">
      <c r="A109" s="1"/>
      <c r="B109" s="1"/>
      <c r="C109" s="89" t="s">
        <v>207</v>
      </c>
      <c r="D109" s="298"/>
      <c r="E109" s="256" t="e">
        <f>CONCATENATE("1/1/",YEAR(F109))</f>
        <v>#VALUE!</v>
      </c>
      <c r="F109" s="76" t="str">
        <f>IF(D107 = "VOE", E118, IF(D107 = "Pay Stubs", IF(OR(C137 = "", D137="",E137 = ""), IF(OR(C136 = "",D136="", E136=""), "", E136), E137),""))</f>
        <v/>
      </c>
      <c r="G109" s="191" t="str">
        <f>IFERROR(IF(YEAR(D109) = YEAR(F109), F109-D109+1,F109-E109+1),"")</f>
        <v/>
      </c>
      <c r="H109" s="191" t="str">
        <f>IFERROR(ROUNDUP(G109*(5/7), 0),"")</f>
        <v/>
      </c>
      <c r="I109" s="192"/>
      <c r="J109" s="188"/>
      <c r="K109" s="294"/>
      <c r="L109" s="342"/>
      <c r="M109" s="310"/>
    </row>
    <row r="110" spans="1:14" ht="13.5" customHeight="1" thickBot="1" x14ac:dyDescent="0.3">
      <c r="A110" s="1"/>
      <c r="B110" s="15"/>
      <c r="C110" s="299"/>
      <c r="D110" s="300"/>
      <c r="E110" s="78"/>
      <c r="F110" s="78"/>
      <c r="G110" s="73" t="s">
        <v>208</v>
      </c>
      <c r="H110" s="79" t="str">
        <f>IF(D107 = "VOE", IF(E115&gt;VLOOKUP(H105, PayPeriods, 6, FALSE), VLOOKUP(H105, PayPeriods, 6, FALSE), E115),IF(D107="Pay Stubs", IF((C138+D138+E138)/3 &gt; VLOOKUP(H105, PayPeriods, 6, FALSE), VLOOKUP(H105, PayPeriods, 6, FALSE), (C138+D138+E138)/3), ""))</f>
        <v/>
      </c>
      <c r="I110" s="268"/>
      <c r="K110" s="294"/>
      <c r="L110" s="310"/>
      <c r="M110" s="310"/>
    </row>
    <row r="111" spans="1:14" ht="13.5" customHeight="1" thickTop="1" x14ac:dyDescent="0.25">
      <c r="A111" s="1"/>
      <c r="B111" s="1"/>
      <c r="C111" s="301"/>
      <c r="D111" s="302"/>
      <c r="E111" s="303"/>
      <c r="F111" s="303"/>
      <c r="G111" s="301"/>
      <c r="H111" s="16"/>
      <c r="I111" s="268"/>
      <c r="K111" s="294"/>
      <c r="L111" s="310"/>
      <c r="M111" s="310"/>
    </row>
    <row r="112" spans="1:14" ht="15.75" customHeight="1" thickBot="1" x14ac:dyDescent="0.3">
      <c r="A112" s="1"/>
      <c r="B112" s="215" t="s">
        <v>209</v>
      </c>
      <c r="C112" s="424" t="s">
        <v>210</v>
      </c>
      <c r="D112" s="424"/>
      <c r="E112" s="424"/>
      <c r="F112" s="424"/>
      <c r="G112" s="424"/>
      <c r="H112" s="424"/>
      <c r="I112" s="268"/>
      <c r="K112" s="294"/>
      <c r="L112" s="310"/>
      <c r="M112" s="310"/>
    </row>
    <row r="113" spans="1:13" ht="7.5" customHeight="1" thickTop="1" x14ac:dyDescent="0.25">
      <c r="A113" s="1"/>
      <c r="B113" s="17"/>
      <c r="C113" s="304"/>
      <c r="D113" s="302"/>
      <c r="E113" s="305"/>
      <c r="F113" s="305"/>
      <c r="G113" s="301"/>
      <c r="H113" s="301"/>
      <c r="I113" s="268"/>
      <c r="K113" s="294"/>
      <c r="L113" s="310"/>
      <c r="M113" s="310"/>
    </row>
    <row r="114" spans="1:13" ht="24.75" thickBot="1" x14ac:dyDescent="0.3">
      <c r="A114" s="1"/>
      <c r="B114" s="17"/>
      <c r="C114" s="18"/>
      <c r="D114" s="18"/>
      <c r="E114" s="140" t="s">
        <v>211</v>
      </c>
      <c r="F114" s="39" t="s">
        <v>176</v>
      </c>
      <c r="G114" s="40" t="s">
        <v>212</v>
      </c>
      <c r="H114" s="39" t="s">
        <v>213</v>
      </c>
      <c r="I114" s="306"/>
      <c r="K114" s="294"/>
      <c r="L114" s="310"/>
      <c r="M114" s="310"/>
    </row>
    <row r="115" spans="1:13" ht="16.5" thickBot="1" x14ac:dyDescent="0.3">
      <c r="A115" s="1"/>
      <c r="B115" s="1"/>
      <c r="C115" s="425" t="s">
        <v>180</v>
      </c>
      <c r="D115" s="426"/>
      <c r="E115" s="151"/>
      <c r="F115" s="307"/>
      <c r="G115" s="308"/>
      <c r="H115" s="142"/>
      <c r="I115" s="309"/>
      <c r="K115" s="294"/>
      <c r="L115" s="310"/>
      <c r="M115" s="310"/>
    </row>
    <row r="116" spans="1:13" ht="16.5" thickBot="1" x14ac:dyDescent="0.3">
      <c r="A116" s="1"/>
      <c r="B116" s="398" t="str">
        <f>IF(D107 = "VOE", IF(G116 = "Hourly Pay Rate", IF(E115&gt;VLOOKUP(H105,PayPeriods,6,FALSE),CONCATENATE("    Average hours &gt; ", ROUND(VLOOKUP(H105, PayPeriods, 6, FALSE),2), " (Standard Work Hours in Year / Pay Periods in Year);  ", ROUND(VLOOKUP(H105, PayPeriods, 6, FALSE),2), " hours used."), ""), ""), "")</f>
        <v/>
      </c>
      <c r="C116" s="428" t="s">
        <v>214</v>
      </c>
      <c r="D116" s="429"/>
      <c r="E116" s="193"/>
      <c r="F116" s="138" t="s">
        <v>215</v>
      </c>
      <c r="G116" s="430"/>
      <c r="H116" s="431"/>
      <c r="I116" s="268"/>
      <c r="K116" s="294"/>
      <c r="L116" s="310"/>
      <c r="M116" s="310"/>
    </row>
    <row r="117" spans="1:13" x14ac:dyDescent="0.25">
      <c r="A117" s="1"/>
      <c r="B117" s="398"/>
      <c r="C117" s="425" t="s">
        <v>216</v>
      </c>
      <c r="D117" s="426"/>
      <c r="E117" s="141"/>
      <c r="F117" s="432" t="str">
        <f>IF(AND(E117 &lt;&gt; "Monthly", E117 &lt;&gt; "Semi-Monthly", H118&gt;0), "Payroll Frequency changed, delete value in H118", "")</f>
        <v/>
      </c>
      <c r="G117" s="433"/>
      <c r="H117" s="434"/>
      <c r="I117" s="309"/>
      <c r="K117" s="294"/>
      <c r="L117" s="310"/>
      <c r="M117" s="310"/>
    </row>
    <row r="118" spans="1:13" x14ac:dyDescent="0.25">
      <c r="A118" s="1"/>
      <c r="B118" s="398"/>
      <c r="C118" s="405" t="s">
        <v>204</v>
      </c>
      <c r="D118" s="406"/>
      <c r="E118" s="152"/>
      <c r="F118" s="407" t="str">
        <f>IF(D107 = "VOE", IF(H105 &lt;&gt; "", IF(H105 = "Annual", "1 pay period", IF(OR(E117="Semi-Monthly", E117 = "Monthly"), "Enter # of Pay Periods to Date", IF(E118 = "", "",CONCATENATE(J107," pay periods to date")))), ""), "")</f>
        <v/>
      </c>
      <c r="G118" s="407"/>
      <c r="H118" s="44"/>
      <c r="I118" s="74">
        <f>IF(F118 = "Enter # of Pay Periods to Date", 50, 0)</f>
        <v>0</v>
      </c>
      <c r="K118" s="294"/>
      <c r="L118" s="310"/>
      <c r="M118" s="310"/>
    </row>
    <row r="119" spans="1:13" x14ac:dyDescent="0.25">
      <c r="A119" s="1"/>
      <c r="B119" s="398"/>
      <c r="C119" s="408" t="s">
        <v>217</v>
      </c>
      <c r="D119" s="409"/>
      <c r="E119" s="194"/>
      <c r="F119" s="314" t="str">
        <f>IF(G119 = "", "", IF(G119 = 0, 0, G119/VLOOKUP(H105, PayPeriods, 3, FALSE)))</f>
        <v/>
      </c>
      <c r="G119" s="270" t="str">
        <f>IF(OR(G116="", E117 = "", E118=""), "", IF(D107="VOE",IF(G116="Hourly Pay Rate",H110*E116*VLOOKUP(H105, PayPeriods, 4, FALSE) *(VLOOKUP(H105,PayPeriods,3,FALSE)),E116*VLOOKUP(G116,PayRates,2,FALSE)),""))</f>
        <v/>
      </c>
      <c r="H119" s="42"/>
      <c r="I119" s="280"/>
      <c r="K119" s="294"/>
      <c r="L119" s="310"/>
      <c r="M119" s="310"/>
    </row>
    <row r="120" spans="1:13" ht="15.75" customHeight="1" x14ac:dyDescent="0.25">
      <c r="A120" s="1"/>
      <c r="B120" s="265"/>
      <c r="C120" s="408" t="s">
        <v>183</v>
      </c>
      <c r="D120" s="409"/>
      <c r="E120" s="195"/>
      <c r="F120" s="293" t="str">
        <f>IF(OR(G116="", E117 = "", E118=""), "", IF(D107="VOE",IF(YEAR(D109) = YEAR(E109), (E120/H109)*VLOOKUP(H105, PayPeriods, 5,FALSE), IF(G107 = 0, 0, E120/G107)), ""))</f>
        <v/>
      </c>
      <c r="G120" s="315" t="str">
        <f>IF(OR(G116="", E117 = "", E118=""), "", IF(D107= "VOE", IF(YEAR(D109) = YEAR(E109), (E120/H109)*VLOOKUP(H105, PayPeriods, 5, FALSE) * VLOOKUP(H105, PayPeriods, 3,FALSE), IF(G107 = 0, 0, (E120/G107)*VLOOKUP(H105, PayPeriods, 3, FALSE))), ""))</f>
        <v/>
      </c>
      <c r="H120" s="19"/>
      <c r="I120" s="280"/>
      <c r="K120" s="294"/>
      <c r="L120" s="310"/>
      <c r="M120" s="310"/>
    </row>
    <row r="121" spans="1:13" ht="15.75" customHeight="1" x14ac:dyDescent="0.25">
      <c r="A121" s="1"/>
      <c r="C121" s="416" t="s">
        <v>218</v>
      </c>
      <c r="D121" s="417"/>
      <c r="E121" s="160"/>
      <c r="F121" s="316"/>
      <c r="G121" s="317"/>
      <c r="H121" s="43"/>
      <c r="I121" s="293"/>
      <c r="K121" s="294"/>
      <c r="L121" s="310"/>
      <c r="M121" s="310"/>
    </row>
    <row r="122" spans="1:13" x14ac:dyDescent="0.25">
      <c r="A122" s="1"/>
      <c r="C122" s="418"/>
      <c r="D122" s="419"/>
      <c r="E122" s="193"/>
      <c r="F122" s="318" t="str">
        <f>IF(OR(G116="", E117 = "", E118=""), "", IF(D107="VOE", IF(YEAR(D109) = YEAR(E109), (E122/H109)*VLOOKUP(H105, PayPeriods, 5,FALSE), IF(G107 = 0, 0, E122/G107)),""))</f>
        <v/>
      </c>
      <c r="G122" s="319" t="str">
        <f>IF(OR(G116="", E117 = "", E118=""), "", IF(D107 = "VOE", IF(YEAR(D109) = YEAR(E109), (E122/H109)*VLOOKUP(H105, PayPeriods, 5, FALSE) * VLOOKUP(H105, PayPeriods, 3,FALSE), IF(G107 = 0, 0, E122/G107)*VLOOKUP(H105, PayPeriods, 3, FALSE)), ""))</f>
        <v/>
      </c>
      <c r="H122" s="42"/>
      <c r="I122" s="293"/>
      <c r="K122" s="294"/>
      <c r="L122" s="310"/>
      <c r="M122" s="310"/>
    </row>
    <row r="123" spans="1:13" x14ac:dyDescent="0.25">
      <c r="A123" s="1"/>
      <c r="C123" s="408" t="s">
        <v>219</v>
      </c>
      <c r="D123" s="409"/>
      <c r="E123" s="320">
        <f>E119+E120+E122</f>
        <v>0</v>
      </c>
      <c r="F123" s="139"/>
      <c r="G123" s="270" t="str">
        <f>IF(OR(G116="", E117 = "", E118=""), "", IF(D107 = "VOE", SUM(G119:G122),""))</f>
        <v/>
      </c>
      <c r="H123" s="20" t="str">
        <f>IF(OR(G116="",E117="",E118=""),"",IF(D107="VOE",IF(YEAR(D109) = YEAR(F109), (E123/H109) *260, IF(G107=0,0,(E123/G107)*VLOOKUP(H105,PayPeriods,3,FALSE))),""))</f>
        <v/>
      </c>
      <c r="I123" s="268"/>
      <c r="K123" s="294"/>
      <c r="L123" s="310"/>
      <c r="M123" s="310"/>
    </row>
    <row r="124" spans="1:13" x14ac:dyDescent="0.25">
      <c r="A124" s="1"/>
      <c r="C124" s="408" t="str">
        <f>IF(E118="","Gross Pay Prior Year",CONCATENATE("Gross Pay ",YEAR(E118)-1))</f>
        <v>Gross Pay Prior Year</v>
      </c>
      <c r="D124" s="409"/>
      <c r="E124" s="194"/>
      <c r="F124" s="321"/>
      <c r="G124" s="321"/>
      <c r="H124" s="22"/>
      <c r="I124" s="268"/>
      <c r="J124" s="294"/>
      <c r="K124" s="294"/>
      <c r="L124" s="310"/>
      <c r="M124" s="310"/>
    </row>
    <row r="125" spans="1:13" ht="16.5" thickBot="1" x14ac:dyDescent="0.3">
      <c r="A125" s="1"/>
      <c r="B125" s="21"/>
      <c r="C125" s="408" t="str">
        <f>IF(E118="","Gross Pay Prior Year",CONCATENATE("Gross Pay ",YEAR(E118)-2))</f>
        <v>Gross Pay Prior Year</v>
      </c>
      <c r="D125" s="409"/>
      <c r="E125" s="325"/>
      <c r="F125" s="321"/>
      <c r="G125" s="321"/>
      <c r="H125" s="22"/>
      <c r="I125" s="268"/>
      <c r="J125" s="294"/>
      <c r="K125" s="294"/>
      <c r="L125" s="310"/>
      <c r="M125" s="310"/>
    </row>
    <row r="126" spans="1:13" ht="7.5" customHeight="1" x14ac:dyDescent="0.25">
      <c r="A126" s="1"/>
      <c r="B126" s="1"/>
      <c r="C126" s="309"/>
      <c r="D126" s="309"/>
      <c r="E126" s="321"/>
      <c r="F126" s="321"/>
      <c r="G126" s="321"/>
      <c r="H126" s="22"/>
      <c r="I126" s="268"/>
      <c r="J126" s="294"/>
      <c r="K126" s="294"/>
      <c r="L126" s="310"/>
      <c r="M126" s="310"/>
    </row>
    <row r="127" spans="1:13" ht="24" customHeight="1" x14ac:dyDescent="0.25">
      <c r="A127" s="1"/>
      <c r="B127" s="1"/>
      <c r="C127" s="445" t="str">
        <f>IF(D107="VOE", IF(SUM(E119:E122)=E123, "", "Base Pay + Overtime + Commissions/Tips do not add to the Gross Pay (Current Year).  Please correct the numbers or explain the difference."), "")</f>
        <v/>
      </c>
      <c r="D127" s="445"/>
      <c r="E127" s="445"/>
      <c r="F127" s="445"/>
      <c r="G127" s="445"/>
      <c r="H127" s="445"/>
      <c r="I127" s="268"/>
      <c r="J127" s="294"/>
      <c r="K127" s="294"/>
      <c r="L127" s="310"/>
      <c r="M127" s="310"/>
    </row>
    <row r="128" spans="1:13" ht="16.5" thickBot="1" x14ac:dyDescent="0.3">
      <c r="A128" s="1"/>
      <c r="C128" s="446"/>
      <c r="D128" s="446"/>
      <c r="G128" s="75" t="s">
        <v>220</v>
      </c>
      <c r="H128" s="76">
        <f>IF(OR(C137 = "", D137="", E137=""), IF(OR(C136 = "", D136 = "", E136 = ""), (E135-C135)/2, (E136-C136)/2), (E137-C137)/2)</f>
        <v>0</v>
      </c>
      <c r="I128" s="268"/>
      <c r="J128" s="294"/>
      <c r="K128" s="294"/>
      <c r="L128" s="310"/>
      <c r="M128" s="310"/>
    </row>
    <row r="129" spans="1:13" ht="15.75" customHeight="1" thickBot="1" x14ac:dyDescent="0.3">
      <c r="A129" s="1"/>
      <c r="B129" s="216" t="s">
        <v>221</v>
      </c>
      <c r="C129" s="447" t="s">
        <v>222</v>
      </c>
      <c r="D129" s="448"/>
      <c r="E129" s="143"/>
      <c r="F129" s="449" t="s">
        <v>223</v>
      </c>
      <c r="G129" s="450"/>
      <c r="H129" s="25" t="str">
        <f>IF(OR(H128="", H128 = 0, H128&gt;31), "", IF(H128 &gt;20, "Monthly", IF(H128&gt;14, "Semi-Monthly", IF(H128&gt;9, "Bi-Weekly", "Weekly"))))</f>
        <v/>
      </c>
      <c r="I129" s="268"/>
      <c r="J129" s="294"/>
      <c r="K129" s="294"/>
      <c r="L129" s="310"/>
      <c r="M129" s="310"/>
    </row>
    <row r="130" spans="1:13" ht="7.5" customHeight="1" thickTop="1" x14ac:dyDescent="0.25">
      <c r="A130" s="1"/>
      <c r="B130" s="23"/>
      <c r="C130" s="24"/>
      <c r="D130" s="24"/>
      <c r="E130" s="24"/>
      <c r="F130" s="266"/>
      <c r="G130" s="267"/>
      <c r="H130" s="25"/>
      <c r="I130" s="268"/>
      <c r="J130" s="294"/>
      <c r="K130" s="294"/>
      <c r="L130" s="310"/>
      <c r="M130" s="310"/>
    </row>
    <row r="131" spans="1:13" x14ac:dyDescent="0.25">
      <c r="A131" s="1"/>
      <c r="B131" s="1"/>
      <c r="C131" s="427" t="str">
        <f>IF(D107="Pay Stubs",IF(H105&lt;&gt;"",IF(OR(H105="Semi-Monthly",H105="Monthly"),"Enter number of Pay Periods to Date", IF(F131&gt;0,"Payroll Frequency changed, delete value in F131", "")),""), "")</f>
        <v/>
      </c>
      <c r="D131" s="427"/>
      <c r="E131" s="427"/>
      <c r="F131" s="45"/>
      <c r="G131" s="154">
        <f>IF(C131 = "Enter number of Pay Periods to Date", 50, 0)</f>
        <v>0</v>
      </c>
      <c r="H131" s="25"/>
      <c r="I131" s="268"/>
      <c r="J131" s="294"/>
      <c r="K131" s="294"/>
      <c r="L131" s="310"/>
      <c r="M131" s="310"/>
    </row>
    <row r="132" spans="1:13" ht="15.75" customHeight="1" x14ac:dyDescent="0.25">
      <c r="A132" s="1"/>
      <c r="B132" s="5"/>
      <c r="C132" s="435" t="str">
        <f xml:space="preserve"> IF(AND(OR(G143="", G143 = 0), OR(H143="", H143=0)), "", IF(H128&gt;31, "Pay stubs do not appear to be consecutive based on dates entered.", IF(OR( E136 &lt; C136, E136 &lt;D136, E137 &lt; C137, E137 &lt;D137), "Pay Stubs may be out of order.  Please check dates.",IF(H129 = "", "", IF(E129 = H129, "", "If Payroll Frequency selected does not equal Recommended please provide an explanation.")))))</f>
        <v/>
      </c>
      <c r="D132" s="435"/>
      <c r="E132" s="435"/>
      <c r="F132" s="435"/>
      <c r="G132" s="435"/>
      <c r="H132" s="435"/>
      <c r="I132" s="268"/>
      <c r="J132" s="294"/>
      <c r="K132" s="294"/>
      <c r="L132" s="310"/>
      <c r="M132" s="310"/>
    </row>
    <row r="133" spans="1:13" ht="7.5" customHeight="1" x14ac:dyDescent="0.25">
      <c r="A133" s="1"/>
      <c r="B133" s="1"/>
      <c r="C133" s="327"/>
      <c r="D133" s="268"/>
      <c r="E133" s="268"/>
      <c r="F133" s="268"/>
      <c r="G133" s="268"/>
      <c r="H133" s="268"/>
      <c r="I133" s="268"/>
      <c r="J133" s="294"/>
      <c r="K133" s="294"/>
      <c r="L133" s="310"/>
      <c r="M133" s="310"/>
    </row>
    <row r="134" spans="1:13" ht="24.75" thickBot="1" x14ac:dyDescent="0.3">
      <c r="A134" s="1"/>
      <c r="B134" s="26"/>
      <c r="C134" s="29" t="s">
        <v>224</v>
      </c>
      <c r="D134" s="29" t="s">
        <v>225</v>
      </c>
      <c r="E134" s="29" t="s">
        <v>226</v>
      </c>
      <c r="F134" s="28" t="s">
        <v>227</v>
      </c>
      <c r="G134" s="29" t="s">
        <v>228</v>
      </c>
      <c r="H134" s="29" t="s">
        <v>213</v>
      </c>
      <c r="I134" s="1"/>
      <c r="K134" s="294"/>
      <c r="L134" s="310"/>
      <c r="M134" s="310"/>
    </row>
    <row r="135" spans="1:13" x14ac:dyDescent="0.25">
      <c r="A135" s="1"/>
      <c r="B135" s="263" t="s">
        <v>229</v>
      </c>
      <c r="C135" s="166"/>
      <c r="D135" s="153"/>
      <c r="E135" s="167"/>
      <c r="F135" s="436" t="str">
        <f>IF(D107 = "Pay Stubs", IF(AND(H105 &lt;&gt; "", F109 &lt;&gt; ""), IF(H105 = "Annual", "1 pay check to date", IF(OR(H105="Semi-Monthly", H105 = "Monthly"), "", IF(E129 = "", "",CONCATENATE(G107," pay checks to date")))), ""), "")</f>
        <v/>
      </c>
      <c r="G135" s="439" t="str">
        <f>IF(D107 = "Pay Stubs", IF(G139 = "Hourly Pay Rate", IF((C138+D138+E138)/3&gt;VLOOKUP(H105,PayPeriods,6,FALSE),CONCATENATE("Average hours &gt; ", ROUND(VLOOKUP(H105, PayPeriods, 6, FALSE),2), " (Standard Work Hours in Year / Pay Periods in Year); ", ROUND(VLOOKUP(H105, PayPeriods, 6, FALSE),2), " hours used to calculate base pay."), ""), ""), "")</f>
        <v/>
      </c>
      <c r="H135" s="440"/>
      <c r="I135" s="30"/>
      <c r="K135" s="294"/>
      <c r="L135" s="310"/>
      <c r="M135" s="310"/>
    </row>
    <row r="136" spans="1:13" x14ac:dyDescent="0.25">
      <c r="A136" s="1"/>
      <c r="B136" s="263" t="s">
        <v>230</v>
      </c>
      <c r="C136" s="168"/>
      <c r="D136" s="169"/>
      <c r="E136" s="170"/>
      <c r="F136" s="437"/>
      <c r="G136" s="441"/>
      <c r="H136" s="442"/>
      <c r="I136" s="38"/>
      <c r="K136" s="294"/>
      <c r="L136" s="310"/>
      <c r="M136" s="310"/>
    </row>
    <row r="137" spans="1:13" x14ac:dyDescent="0.25">
      <c r="A137" s="1"/>
      <c r="B137" s="263" t="s">
        <v>231</v>
      </c>
      <c r="C137" s="168"/>
      <c r="D137" s="169"/>
      <c r="E137" s="171"/>
      <c r="F137" s="437"/>
      <c r="G137" s="441"/>
      <c r="H137" s="442"/>
      <c r="I137" s="30"/>
      <c r="K137" s="294"/>
      <c r="L137" s="310"/>
      <c r="M137" s="310"/>
    </row>
    <row r="138" spans="1:13" ht="16.5" thickBot="1" x14ac:dyDescent="0.3">
      <c r="A138" s="1"/>
      <c r="B138" s="328" t="s">
        <v>232</v>
      </c>
      <c r="C138" s="329"/>
      <c r="D138" s="330"/>
      <c r="E138" s="331"/>
      <c r="F138" s="438"/>
      <c r="G138" s="441"/>
      <c r="H138" s="442"/>
      <c r="I138" s="30"/>
      <c r="K138" s="294"/>
      <c r="L138" s="310"/>
      <c r="M138" s="310"/>
    </row>
    <row r="139" spans="1:13" ht="16.5" thickBot="1" x14ac:dyDescent="0.3">
      <c r="A139" s="1"/>
      <c r="B139" s="145" t="s">
        <v>214</v>
      </c>
      <c r="C139" s="274"/>
      <c r="D139" s="332"/>
      <c r="E139" s="333"/>
      <c r="F139" s="146" t="s">
        <v>233</v>
      </c>
      <c r="G139" s="443"/>
      <c r="H139" s="444"/>
      <c r="I139" s="30"/>
      <c r="K139" s="294"/>
      <c r="L139" s="310"/>
      <c r="M139" s="310"/>
    </row>
    <row r="140" spans="1:13" x14ac:dyDescent="0.25">
      <c r="A140" s="1"/>
      <c r="B140" s="334" t="s">
        <v>217</v>
      </c>
      <c r="C140" s="274"/>
      <c r="D140" s="332"/>
      <c r="E140" s="333"/>
      <c r="F140" s="335"/>
      <c r="G140" s="336" t="str">
        <f>IF(OR(E129 = "", G139 = ""), "", IF(AND(E136="", E137 = ""), "", IF(D107 = "Pay Stubs", IF(G139 = "Hourly Pay Rate", H110*E139*(VLOOKUP(H105,PayPeriods,3,FALSE)),E139*VLOOKUP(G139, PayRates, 2, FALSE)), "")))</f>
        <v/>
      </c>
      <c r="H140" s="42"/>
      <c r="I140" s="30"/>
      <c r="K140" s="294"/>
      <c r="L140" s="310"/>
      <c r="M140" s="310"/>
    </row>
    <row r="141" spans="1:13" x14ac:dyDescent="0.25">
      <c r="A141" s="1"/>
      <c r="B141" s="145" t="s">
        <v>183</v>
      </c>
      <c r="C141" s="274"/>
      <c r="D141" s="332"/>
      <c r="E141" s="333"/>
      <c r="F141" s="194"/>
      <c r="G141" s="337" t="str">
        <f>IF(E129="","",IF(AND(E136="",E137=""),"",IF(D107&lt;&gt;"Pay Stubs","", IF(YEAR(D109)=YEAR(E109), IF(OR(F141="", F141 = 0), (SUM(C141:E141)/3)*VLOOKUP(H105, PayPeriods, 3, FALSE), (F141/H109)*260), IF(J107=0,0,IF(OR(F141="", F141 = 0), SUM(C141:E141)/3*VLOOKUP(H105, PayPeriods, 3, FALSE), (F141/J107)*VLOOKUP(H105,PayPeriods,3,FALSE)))))))</f>
        <v/>
      </c>
      <c r="H141" s="19"/>
      <c r="I141" s="30"/>
      <c r="K141" s="294"/>
      <c r="L141" s="310"/>
      <c r="M141" s="310"/>
    </row>
    <row r="142" spans="1:13" x14ac:dyDescent="0.25">
      <c r="A142" s="1"/>
      <c r="B142" s="145" t="s">
        <v>153</v>
      </c>
      <c r="C142" s="274"/>
      <c r="D142" s="332"/>
      <c r="E142" s="333"/>
      <c r="F142" s="194"/>
      <c r="G142" s="319" t="str">
        <f>IF(E129="","",IF(AND(E136="",E137=""),"",IF(D107&lt;&gt;"Pay Stubs","", IF(YEAR(D109)=YEAR(E109), IF(OR(F142="", F142 = 0), (SUM(C142:E142)/3)*VLOOKUP(H105, PayPeriods, 3, FALSE), (F142/H109)*260), IF(J107=0,0,IF(OR(F142="", F142 = 0), SUM(C142:E142)/3*VLOOKUP(H105, PayPeriods, 3, FALSE), (F142/J107)*VLOOKUP(H105,PayPeriods,3,FALSE)))))))</f>
        <v/>
      </c>
      <c r="H142" s="19"/>
      <c r="I142" s="30"/>
      <c r="K142" s="294"/>
      <c r="L142" s="310"/>
      <c r="M142" s="310"/>
    </row>
    <row r="143" spans="1:13" ht="16.5" thickBot="1" x14ac:dyDescent="0.3">
      <c r="A143" s="1"/>
      <c r="B143" s="263" t="s">
        <v>234</v>
      </c>
      <c r="C143" s="338">
        <f>C140+C141+C142</f>
        <v>0</v>
      </c>
      <c r="D143" s="339">
        <f t="shared" ref="D143:E143" si="3">D140+D141+D142</f>
        <v>0</v>
      </c>
      <c r="E143" s="340">
        <f t="shared" si="3"/>
        <v>0</v>
      </c>
      <c r="F143" s="341"/>
      <c r="G143" s="337" t="str">
        <f>IF(E129 = "", "", IF(AND(E136 = "", E137=""), "", IF(D107 = "Pay Stubs", SUM(G140:G142), "")))</f>
        <v/>
      </c>
      <c r="H143" s="283" t="str">
        <f>IF(E129= "", "", IF(AND(E136="", E137 = ""), "", IF(D107 = "Pay Stubs", IF(YEAR(D109) = YEAR(F109), (F143/H109) *260, IF(J107 = 0, 0, (F143/J107)*VLOOKUP(H105,PayPeriods,3,FALSE))), "")))</f>
        <v/>
      </c>
      <c r="I143" s="30"/>
      <c r="J143" s="322"/>
      <c r="K143" s="294"/>
      <c r="L143" s="310"/>
      <c r="M143" s="310"/>
    </row>
    <row r="144" spans="1:13" ht="7.5" customHeight="1" x14ac:dyDescent="0.25">
      <c r="A144" s="1"/>
      <c r="B144" s="4"/>
      <c r="C144" s="321"/>
      <c r="D144" s="321"/>
      <c r="E144" s="321"/>
      <c r="F144" s="321"/>
      <c r="G144" s="321"/>
      <c r="H144" s="321"/>
      <c r="I144" s="30"/>
      <c r="J144" s="294"/>
      <c r="K144" s="294"/>
      <c r="L144" s="310"/>
      <c r="M144" s="310"/>
    </row>
    <row r="145" spans="1:13" x14ac:dyDescent="0.25">
      <c r="A145" s="1"/>
      <c r="B145" s="31" t="str">
        <f>IF(D107 = "VOE", "", IF(SUM(F140:F142) = 0, "",IF(SUM(F140:F142) = F143, "", "Year to Date Base pay, Overtime and Other income do not add to the Gross Wages, please correct or explain.")))</f>
        <v/>
      </c>
      <c r="C145" s="1"/>
      <c r="D145" s="1"/>
      <c r="E145" s="293"/>
      <c r="F145" s="268"/>
      <c r="G145" s="268"/>
      <c r="H145" s="268"/>
      <c r="I145" s="268"/>
      <c r="J145" s="294"/>
      <c r="K145" s="294"/>
      <c r="L145" s="310"/>
      <c r="M145" s="310"/>
    </row>
    <row r="146" spans="1:13" x14ac:dyDescent="0.25">
      <c r="A146" s="1"/>
      <c r="B146" s="31" t="str">
        <f>IF(D107 = "VOE", "", IF(F143 &lt; E143, "Year to Date Gross Wages must be greater than or equal to the last pay stub", ""))</f>
        <v/>
      </c>
      <c r="C146" s="1"/>
      <c r="D146" s="1"/>
      <c r="E146" s="268"/>
      <c r="F146" s="268"/>
      <c r="G146" s="268"/>
      <c r="H146" s="268"/>
      <c r="I146" s="268"/>
      <c r="J146" s="294"/>
      <c r="K146" s="294"/>
      <c r="L146" s="310"/>
      <c r="M146" s="310"/>
    </row>
    <row r="147" spans="1:13" x14ac:dyDescent="0.25">
      <c r="A147" s="1"/>
      <c r="B147" s="1"/>
      <c r="C147" s="31"/>
      <c r="D147" s="1"/>
      <c r="E147" s="268"/>
      <c r="F147" s="268"/>
      <c r="G147" s="268"/>
      <c r="H147" s="268"/>
      <c r="I147" s="268"/>
      <c r="J147" s="294"/>
      <c r="K147" s="294"/>
      <c r="L147" s="310"/>
      <c r="M147" s="310"/>
    </row>
    <row r="148" spans="1:13" x14ac:dyDescent="0.25">
      <c r="A148" s="1"/>
      <c r="B148" s="32" t="str">
        <f xml:space="preserve"> IF(AND(B149 = "", B150 = ""), "", "If Regular Base Hours and/or Base Pay Rate are not provided on the check stubs, enter the numbers calculated below.")</f>
        <v/>
      </c>
      <c r="C148" s="31"/>
      <c r="D148" s="1"/>
      <c r="E148" s="268"/>
      <c r="F148" s="268"/>
      <c r="G148" s="268"/>
      <c r="H148" s="268"/>
      <c r="I148" s="268"/>
      <c r="J148" s="294"/>
      <c r="K148" s="294"/>
      <c r="L148" s="310"/>
      <c r="M148" s="310"/>
    </row>
    <row r="149" spans="1:13" x14ac:dyDescent="0.25">
      <c r="A149" s="1"/>
      <c r="B149" s="33" t="str">
        <f>IF(D107 = "Pay Stubs", IF(G139 = "Hourly Pay Rate", IF(AND(C149="", D149 = "", E149 = ""), "","Hours Calculator"), ""), "")</f>
        <v/>
      </c>
      <c r="C149" s="34" t="str">
        <f>IF(D107 = "Pay Stubs", IF(G139 = "Hourly Pay Rate", IF(C139 = "", "",C140/C139), ""), "")</f>
        <v/>
      </c>
      <c r="D149" s="34" t="str">
        <f>IF(D107 = "Pay Stubs", IF(G139 = "Hourly Pay Rate", IF(D139 = "", "", D140/D139), ""), "")</f>
        <v/>
      </c>
      <c r="E149" s="34" t="str">
        <f>IF(D107 = "Pay Stubs", IF(G139 = "Hourly Pay Rate", IF(E139 = "", "", E140/E139), ""), "")</f>
        <v/>
      </c>
      <c r="F149" s="268"/>
      <c r="G149" s="35"/>
      <c r="H149" s="1"/>
      <c r="I149" s="268"/>
      <c r="J149" s="294"/>
      <c r="K149" s="294"/>
      <c r="L149" s="310"/>
      <c r="M149" s="310"/>
    </row>
    <row r="150" spans="1:13" x14ac:dyDescent="0.25">
      <c r="A150" s="1"/>
      <c r="B150" s="33" t="str">
        <f>IF(D107 = "Pay Stubs", IF(G139 = "Hourly Pay Rate", IF(AND(C150="", D150 = "", E150 = ""), "","Rate Calculator"), ""), "")</f>
        <v/>
      </c>
      <c r="C150" s="36" t="str">
        <f>IF(D107 = "Pay Stubs", IF(G139="Hourly Pay Rate", IF(OR(C138 = "",C138 = 0), "", C140/C138),""), "")</f>
        <v/>
      </c>
      <c r="D150" s="36" t="str">
        <f>IF(D107="Pay Stubs",IF(G139="Hourly Pay Rate",IF(OR(D138="", D138 = 0),"",D140/D138), ""),"")</f>
        <v/>
      </c>
      <c r="E150" s="36" t="str">
        <f>IF(D107 = "Pay Stubs", IF(G139="Hourly Pay Rate", IF(OR(E138 = "",E138 = 0), "", E140/E138), ""), "")</f>
        <v/>
      </c>
      <c r="F150" s="1"/>
      <c r="G150" s="35"/>
      <c r="H150" s="1"/>
      <c r="I150" s="268"/>
      <c r="J150" s="294"/>
      <c r="K150" s="294"/>
      <c r="L150" s="310"/>
      <c r="M150" s="310"/>
    </row>
    <row r="151" spans="1:13" x14ac:dyDescent="0.25">
      <c r="A151" s="1"/>
      <c r="B151" s="268"/>
      <c r="C151" s="268"/>
      <c r="D151" s="268"/>
      <c r="E151" s="268"/>
      <c r="F151" s="268"/>
      <c r="G151" s="1"/>
      <c r="H151" s="6"/>
      <c r="I151" s="268"/>
      <c r="J151" s="294"/>
      <c r="K151" s="294"/>
      <c r="L151" s="310"/>
      <c r="M151" s="310"/>
    </row>
    <row r="152" spans="1:13" ht="15" customHeight="1" x14ac:dyDescent="0.25">
      <c r="A152" s="1"/>
      <c r="B152" s="1"/>
      <c r="C152" s="1"/>
      <c r="D152" s="1"/>
      <c r="E152" s="1"/>
      <c r="F152" s="1"/>
      <c r="G152" s="1"/>
      <c r="H152" s="1"/>
      <c r="I152" s="1"/>
      <c r="J152" s="294"/>
      <c r="K152" s="294"/>
      <c r="L152" s="310"/>
      <c r="M152" s="310"/>
    </row>
    <row r="153" spans="1:13" ht="14.25" customHeight="1" thickBot="1" x14ac:dyDescent="0.3">
      <c r="A153" s="1"/>
      <c r="B153" s="212" t="s">
        <v>197</v>
      </c>
      <c r="C153" s="213"/>
      <c r="D153" s="212" t="str">
        <f>E5</f>
        <v>Name not entered on Household Summary</v>
      </c>
      <c r="E153" s="213"/>
      <c r="F153" s="213"/>
      <c r="G153" s="213"/>
      <c r="H153" s="214" t="s">
        <v>237</v>
      </c>
      <c r="I153" s="268"/>
      <c r="J153" s="294"/>
      <c r="K153" s="294"/>
      <c r="L153" s="310"/>
      <c r="M153" s="310"/>
    </row>
    <row r="154" spans="1:13" ht="12" customHeight="1" thickTop="1" thickBot="1" x14ac:dyDescent="0.3">
      <c r="A154" s="1"/>
      <c r="B154" s="1"/>
      <c r="C154" s="268"/>
      <c r="D154" s="1"/>
      <c r="E154" s="1"/>
      <c r="F154" s="1"/>
      <c r="G154" s="1"/>
      <c r="H154" s="1"/>
      <c r="I154" s="1"/>
      <c r="J154" s="294"/>
      <c r="K154" s="294"/>
      <c r="L154" s="310"/>
      <c r="M154" s="310"/>
    </row>
    <row r="155" spans="1:13" ht="16.5" thickBot="1" x14ac:dyDescent="0.3">
      <c r="A155" s="1"/>
      <c r="B155" s="5" t="s">
        <v>238</v>
      </c>
      <c r="C155" s="268" t="s">
        <v>200</v>
      </c>
      <c r="D155" s="421"/>
      <c r="E155" s="422"/>
      <c r="F155" s="422"/>
      <c r="G155" s="423"/>
      <c r="H155" s="191" t="str">
        <f>IF(D157="VOE", E167, IF(D157 = "Pay Stubs", E179, ""))</f>
        <v/>
      </c>
      <c r="I155" s="180"/>
      <c r="J155" s="181"/>
      <c r="K155" s="294"/>
      <c r="L155" s="310"/>
      <c r="M155" s="310"/>
    </row>
    <row r="156" spans="1:13" ht="7.5" customHeight="1" thickBot="1" x14ac:dyDescent="0.3">
      <c r="A156" s="1"/>
      <c r="B156" s="5"/>
      <c r="C156" s="268"/>
      <c r="D156" s="295"/>
      <c r="E156" s="80"/>
      <c r="F156" s="80"/>
      <c r="G156" s="72" t="s">
        <v>201</v>
      </c>
      <c r="H156" s="184" t="s">
        <v>202</v>
      </c>
      <c r="I156" s="182"/>
      <c r="J156" s="183"/>
      <c r="K156" s="294"/>
      <c r="L156" s="310"/>
      <c r="M156" s="310"/>
    </row>
    <row r="157" spans="1:13" ht="16.5" thickBot="1" x14ac:dyDescent="0.3">
      <c r="A157" s="1"/>
      <c r="B157" s="5"/>
      <c r="C157" s="88" t="s">
        <v>203</v>
      </c>
      <c r="D157" s="296"/>
      <c r="E157" s="150">
        <f>IF(OR(D157="",D159=""),0,1)</f>
        <v>0</v>
      </c>
      <c r="F157" s="77"/>
      <c r="G157" s="185" t="str">
        <f>IFERROR(IF(OR(H155 = "Monthly", H155="Semi-Monthly"), IF(D157="VOE", H168, IF(D157 = "Pay Stubs", F181, "")), ROUNDUP(H157,0)),"")</f>
        <v/>
      </c>
      <c r="H157" s="186" t="str">
        <f>IFERROR(G159/(VLOOKUP(H155, PayPeriods, 2, FALSE)),"")</f>
        <v/>
      </c>
      <c r="I157" s="187"/>
      <c r="J157" s="188" t="str">
        <f>IFERROR(IF(AND(H155="Bi-Weekly",G157&gt;26),26,IF(AND(H155="Bi-Weekly",G157&lt;=26),G157,IF(AND(H155="Semi-Weekly",G157&gt;24),24,IF(AND(H155="Weekly",G157&gt;52),52,IF(AND(H155="Weekly",G157&lt;=52),G157,G157))))),"")</f>
        <v/>
      </c>
      <c r="K157" s="294"/>
      <c r="L157" s="310"/>
      <c r="M157" s="310"/>
    </row>
    <row r="158" spans="1:13" ht="7.5" customHeight="1" thickBot="1" x14ac:dyDescent="0.3">
      <c r="A158" s="1"/>
      <c r="B158" s="5"/>
      <c r="C158" s="268"/>
      <c r="D158" s="297"/>
      <c r="E158" s="77"/>
      <c r="F158" s="72" t="s">
        <v>204</v>
      </c>
      <c r="G158" s="189" t="s">
        <v>205</v>
      </c>
      <c r="H158" s="190" t="s">
        <v>206</v>
      </c>
      <c r="I158" s="187"/>
      <c r="J158" s="188"/>
      <c r="K158" s="294"/>
      <c r="L158" s="310"/>
      <c r="M158" s="310"/>
    </row>
    <row r="159" spans="1:13" ht="16.5" thickBot="1" x14ac:dyDescent="0.3">
      <c r="A159" s="1"/>
      <c r="B159" s="1"/>
      <c r="C159" s="89" t="s">
        <v>207</v>
      </c>
      <c r="D159" s="298"/>
      <c r="E159" s="256" t="e">
        <f>CONCATENATE("1/1/",YEAR(F159))</f>
        <v>#VALUE!</v>
      </c>
      <c r="F159" s="76" t="str">
        <f>IF(D157 = "VOE", E168, IF(D157 = "Pay Stubs", IF(OR(C187 = "", D187="",E187 = ""), IF(OR(C186 = "",D186="", E186=""), "", E186), E187),""))</f>
        <v/>
      </c>
      <c r="G159" s="191" t="str">
        <f>IFERROR(IF(YEAR(D159) = YEAR(F159), F159-D159+1,F159-E159+1),"")</f>
        <v/>
      </c>
      <c r="H159" s="191" t="str">
        <f>IFERROR(ROUNDUP(G159*(5/7), 0),"")</f>
        <v/>
      </c>
      <c r="I159" s="192"/>
      <c r="J159" s="188"/>
      <c r="K159" s="294"/>
      <c r="L159" s="310"/>
      <c r="M159" s="310"/>
    </row>
    <row r="160" spans="1:13" ht="13.5" customHeight="1" thickBot="1" x14ac:dyDescent="0.3">
      <c r="A160" s="1"/>
      <c r="B160" s="15"/>
      <c r="C160" s="299"/>
      <c r="D160" s="300"/>
      <c r="E160" s="78"/>
      <c r="F160" s="78"/>
      <c r="G160" s="73" t="s">
        <v>208</v>
      </c>
      <c r="H160" s="79" t="str">
        <f>IF(D157 = "VOE", IF(E165&gt;VLOOKUP(H155, PayPeriods, 6, FALSE), VLOOKUP(H155, PayPeriods, 6, FALSE), E165),IF(D157="Pay Stubs", IF((C188+D188+E188)/3 &gt; VLOOKUP(H155, PayPeriods, 6, FALSE), VLOOKUP(H155, PayPeriods, 6, FALSE), (C188+D188+E188)/3), ""))</f>
        <v/>
      </c>
      <c r="I160" s="268"/>
      <c r="K160" s="294"/>
      <c r="L160" s="310"/>
      <c r="M160" s="310"/>
    </row>
    <row r="161" spans="1:13" ht="13.5" customHeight="1" thickTop="1" x14ac:dyDescent="0.25">
      <c r="A161" s="1"/>
      <c r="B161" s="1"/>
      <c r="C161" s="301"/>
      <c r="D161" s="302"/>
      <c r="E161" s="303"/>
      <c r="F161" s="303"/>
      <c r="G161" s="301"/>
      <c r="H161" s="16"/>
      <c r="I161" s="268"/>
      <c r="K161" s="294"/>
      <c r="L161" s="310"/>
      <c r="M161" s="310"/>
    </row>
    <row r="162" spans="1:13" ht="15.75" customHeight="1" thickBot="1" x14ac:dyDescent="0.3">
      <c r="A162" s="1"/>
      <c r="B162" s="215" t="s">
        <v>209</v>
      </c>
      <c r="C162" s="424" t="s">
        <v>210</v>
      </c>
      <c r="D162" s="424"/>
      <c r="E162" s="424"/>
      <c r="F162" s="424"/>
      <c r="G162" s="424"/>
      <c r="H162" s="424"/>
      <c r="I162" s="268"/>
      <c r="K162" s="294"/>
      <c r="L162" s="310"/>
      <c r="M162" s="310"/>
    </row>
    <row r="163" spans="1:13" ht="7.5" customHeight="1" thickTop="1" x14ac:dyDescent="0.25">
      <c r="A163" s="1"/>
      <c r="B163" s="17"/>
      <c r="C163" s="304"/>
      <c r="D163" s="302"/>
      <c r="E163" s="305"/>
      <c r="F163" s="305"/>
      <c r="G163" s="301"/>
      <c r="H163" s="301"/>
      <c r="I163" s="268"/>
      <c r="K163" s="294"/>
      <c r="L163" s="310"/>
      <c r="M163" s="310"/>
    </row>
    <row r="164" spans="1:13" ht="24.75" thickBot="1" x14ac:dyDescent="0.3">
      <c r="A164" s="1"/>
      <c r="B164" s="17"/>
      <c r="C164" s="18"/>
      <c r="D164" s="18"/>
      <c r="E164" s="140" t="s">
        <v>211</v>
      </c>
      <c r="F164" s="39" t="s">
        <v>176</v>
      </c>
      <c r="G164" s="40" t="s">
        <v>212</v>
      </c>
      <c r="H164" s="39" t="s">
        <v>213</v>
      </c>
      <c r="I164" s="306"/>
      <c r="K164" s="294"/>
      <c r="L164" s="310"/>
      <c r="M164" s="310"/>
    </row>
    <row r="165" spans="1:13" ht="16.5" thickBot="1" x14ac:dyDescent="0.3">
      <c r="A165" s="1"/>
      <c r="B165" s="1"/>
      <c r="C165" s="425" t="s">
        <v>180</v>
      </c>
      <c r="D165" s="426"/>
      <c r="E165" s="151"/>
      <c r="F165" s="307"/>
      <c r="G165" s="308"/>
      <c r="H165" s="142"/>
      <c r="I165" s="309"/>
      <c r="K165" s="294"/>
      <c r="L165" s="310"/>
      <c r="M165" s="310"/>
    </row>
    <row r="166" spans="1:13" ht="16.5" thickBot="1" x14ac:dyDescent="0.3">
      <c r="A166" s="1"/>
      <c r="B166" s="398" t="str">
        <f>IF(D157 = "VOE", IF(G166 = "Hourly Pay Rate", IF(E165&gt;VLOOKUP(H155,PayPeriods,6,FALSE),CONCATENATE("    Average hours &gt; ", ROUND(VLOOKUP(H155, PayPeriods, 6, FALSE),2), " (Standard Work Hours in Year / Pay Periods in Year);  ", ROUND(VLOOKUP(H155, PayPeriods, 6, FALSE),2), " hours used."), ""), ""), "")</f>
        <v/>
      </c>
      <c r="C166" s="428" t="s">
        <v>214</v>
      </c>
      <c r="D166" s="429"/>
      <c r="E166" s="193"/>
      <c r="F166" s="138" t="s">
        <v>215</v>
      </c>
      <c r="G166" s="451"/>
      <c r="H166" s="452"/>
      <c r="I166" s="268"/>
      <c r="K166" s="294"/>
      <c r="L166" s="310"/>
      <c r="M166" s="310"/>
    </row>
    <row r="167" spans="1:13" x14ac:dyDescent="0.25">
      <c r="A167" s="1"/>
      <c r="B167" s="398"/>
      <c r="C167" s="425" t="s">
        <v>216</v>
      </c>
      <c r="D167" s="426"/>
      <c r="E167" s="141"/>
      <c r="F167" s="432" t="str">
        <f>IF(AND(E167 &lt;&gt; "Monthly", E167 &lt;&gt; "Semi-Monthly", H168&gt;0), "Payroll Frequency changed, delete value in H168", "")</f>
        <v/>
      </c>
      <c r="G167" s="433"/>
      <c r="H167" s="434"/>
      <c r="I167" s="309"/>
      <c r="K167" s="294"/>
      <c r="L167" s="310"/>
      <c r="M167" s="310"/>
    </row>
    <row r="168" spans="1:13" x14ac:dyDescent="0.25">
      <c r="A168" s="1"/>
      <c r="B168" s="398"/>
      <c r="C168" s="405" t="s">
        <v>204</v>
      </c>
      <c r="D168" s="406"/>
      <c r="E168" s="152"/>
      <c r="F168" s="407" t="str">
        <f>IF(D157 = "VOE", IF(H155 &lt;&gt; "", IF(H155 = "Annual", "1 pay period", IF(OR(E167="Semi-Monthly", E167 = "Monthly"), "Enter # of Pay Periods to Date", IF(E168 = "", "",CONCATENATE(J157," pay periods to date")))), ""), "")</f>
        <v/>
      </c>
      <c r="G168" s="407"/>
      <c r="H168" s="44"/>
      <c r="I168" s="74">
        <f>IF(F168 = "Enter # of Pay Periods to Date", 50, 0)</f>
        <v>0</v>
      </c>
    </row>
    <row r="169" spans="1:13" x14ac:dyDescent="0.25">
      <c r="A169" s="1"/>
      <c r="B169" s="398"/>
      <c r="C169" s="408" t="s">
        <v>217</v>
      </c>
      <c r="D169" s="409"/>
      <c r="E169" s="194"/>
      <c r="F169" s="314" t="str">
        <f>IF(G169 = "", "", IF(G169 = 0, 0, G169/VLOOKUP(H155, PayPeriods, 3, FALSE)))</f>
        <v/>
      </c>
      <c r="G169" s="270" t="str">
        <f>IF(OR(G166="", E167 = "", E168=""), "", IF(D157="VOE",IF(G166="Hourly Pay Rate",H160*E166*VLOOKUP(H155, PayPeriods, 4, FALSE) *(VLOOKUP(H155,PayPeriods,3,FALSE)),E166*VLOOKUP(G166,PayRates,2,FALSE)),""))</f>
        <v/>
      </c>
      <c r="H169" s="42"/>
      <c r="I169" s="280"/>
    </row>
    <row r="170" spans="1:13" x14ac:dyDescent="0.25">
      <c r="A170" s="1"/>
      <c r="B170" s="265"/>
      <c r="C170" s="408" t="s">
        <v>183</v>
      </c>
      <c r="D170" s="409"/>
      <c r="E170" s="195"/>
      <c r="F170" s="293" t="str">
        <f>IF(OR(G166="", E167 = "", E168=""), "", IF(D157="VOE",IF(YEAR(D159) = YEAR(E159), (E170/H159)*VLOOKUP(H155, PayPeriods, 5,FALSE), IF(G157 = 0, 0, E170/G157)), ""))</f>
        <v/>
      </c>
      <c r="G170" s="315" t="str">
        <f>IF(OR(G166="", E167 = "", E168=""), "", IF(D157= "VOE", IF(YEAR(D159) = YEAR(E159), (E170/H159)*VLOOKUP(H155, PayPeriods, 5, FALSE) * VLOOKUP(H155, PayPeriods, 3,FALSE), IF(G157 = 0, 0, (E170/G157)*VLOOKUP(H155, PayPeriods, 3, FALSE))), ""))</f>
        <v/>
      </c>
      <c r="H170" s="19"/>
      <c r="I170" s="280"/>
    </row>
    <row r="171" spans="1:13" ht="15.75" customHeight="1" x14ac:dyDescent="0.25">
      <c r="A171" s="1"/>
      <c r="C171" s="416" t="s">
        <v>218</v>
      </c>
      <c r="D171" s="417"/>
      <c r="E171" s="160"/>
      <c r="F171" s="316"/>
      <c r="G171" s="317"/>
      <c r="H171" s="43"/>
      <c r="I171" s="293"/>
    </row>
    <row r="172" spans="1:13" x14ac:dyDescent="0.25">
      <c r="A172" s="1"/>
      <c r="C172" s="418"/>
      <c r="D172" s="419"/>
      <c r="E172" s="193"/>
      <c r="F172" s="318" t="str">
        <f>IF(OR(G166="", E167 = "", E168=""), "", IF(D157="VOE", IF(YEAR(D159) = YEAR(E159), (E172/H159)*VLOOKUP(H155, PayPeriods, 5,FALSE), IF(G157 = 0, 0, E172/G157)),""))</f>
        <v/>
      </c>
      <c r="G172" s="319" t="str">
        <f>IF(OR(G166="", E167 = "", E168=""), "", IF(D157 = "VOE", IF(YEAR(D159) = YEAR(E159), (E172/H159)*VLOOKUP(H155, PayPeriods, 5, FALSE) * VLOOKUP(H155, PayPeriods, 3,FALSE), IF(G157 = 0, 0, E172/G157)*VLOOKUP(H155, PayPeriods, 3, FALSE)), ""))</f>
        <v/>
      </c>
      <c r="H172" s="42"/>
      <c r="I172" s="293"/>
    </row>
    <row r="173" spans="1:13" x14ac:dyDescent="0.25">
      <c r="A173" s="1"/>
      <c r="C173" s="408" t="s">
        <v>219</v>
      </c>
      <c r="D173" s="409"/>
      <c r="E173" s="320">
        <f>E169+E170+E172</f>
        <v>0</v>
      </c>
      <c r="F173" s="139"/>
      <c r="G173" s="270" t="str">
        <f>IF(OR(G166="", E167 = "", E168=""), "", IF(D157 = "VOE", SUM(G169:G172),""))</f>
        <v/>
      </c>
      <c r="H173" s="20" t="str">
        <f>IF(OR(G166="",E167="",E168=""),"",IF(D157="VOE",IF(YEAR(D159) = YEAR(F159), (E173/H159) *260, IF(G157=0,0,(E173/G157)*VLOOKUP(H155,PayPeriods,3,FALSE))),""))</f>
        <v/>
      </c>
      <c r="I173" s="268"/>
    </row>
    <row r="174" spans="1:13" x14ac:dyDescent="0.25">
      <c r="A174" s="1"/>
      <c r="C174" s="408" t="str">
        <f>IF(E168="","Gross Pay Prior Year",CONCATENATE("Gross Pay ",YEAR(E168)-1))</f>
        <v>Gross Pay Prior Year</v>
      </c>
      <c r="D174" s="409"/>
      <c r="E174" s="194"/>
      <c r="F174" s="321"/>
      <c r="G174" s="321"/>
      <c r="H174" s="22"/>
      <c r="I174" s="268"/>
      <c r="J174" s="294"/>
    </row>
    <row r="175" spans="1:13" ht="16.5" thickBot="1" x14ac:dyDescent="0.3">
      <c r="A175" s="1"/>
      <c r="B175" s="21"/>
      <c r="C175" s="408" t="str">
        <f>IF(E168="","Gross Pay Prior Year",CONCATENATE("Gross Pay ",YEAR(E168)-2))</f>
        <v>Gross Pay Prior Year</v>
      </c>
      <c r="D175" s="409"/>
      <c r="E175" s="325"/>
      <c r="F175" s="321"/>
      <c r="G175" s="321"/>
      <c r="H175" s="22"/>
      <c r="I175" s="268"/>
      <c r="J175" s="294"/>
    </row>
    <row r="176" spans="1:13" ht="7.5" customHeight="1" x14ac:dyDescent="0.25">
      <c r="A176" s="1"/>
      <c r="B176" s="1"/>
      <c r="C176" s="309"/>
      <c r="D176" s="309"/>
      <c r="E176" s="321"/>
      <c r="F176" s="321"/>
      <c r="G176" s="321"/>
      <c r="H176" s="22"/>
      <c r="I176" s="268"/>
      <c r="J176" s="294"/>
    </row>
    <row r="177" spans="1:10" ht="24" customHeight="1" x14ac:dyDescent="0.25">
      <c r="A177" s="1"/>
      <c r="B177" s="1"/>
      <c r="C177" s="445" t="str">
        <f>IF(D157="VOE", IF(SUM(E169:E172)=E173, "", "Base Pay + Overtime + Commissions/Tips do not add to the Gross Pay (Current Year).  Please correct the numbers or explain the difference."), "")</f>
        <v/>
      </c>
      <c r="D177" s="445"/>
      <c r="E177" s="445"/>
      <c r="F177" s="445"/>
      <c r="G177" s="445"/>
      <c r="H177" s="445"/>
      <c r="I177" s="268"/>
      <c r="J177" s="294"/>
    </row>
    <row r="178" spans="1:10" ht="16.5" thickBot="1" x14ac:dyDescent="0.3">
      <c r="A178" s="1"/>
      <c r="C178" s="446"/>
      <c r="D178" s="446"/>
      <c r="G178" s="75" t="s">
        <v>220</v>
      </c>
      <c r="H178" s="76">
        <f>IF(OR(C187 = "", D187="", E187=""), IF(OR(C186 = "", D186 = "", E186 = ""), (E185-C185)/2, (E186-C186)/2), (E187-C187)/2)</f>
        <v>0</v>
      </c>
      <c r="I178" s="268"/>
      <c r="J178" s="294"/>
    </row>
    <row r="179" spans="1:10" ht="15.75" customHeight="1" thickBot="1" x14ac:dyDescent="0.3">
      <c r="A179" s="1"/>
      <c r="B179" s="216" t="s">
        <v>221</v>
      </c>
      <c r="C179" s="447" t="s">
        <v>222</v>
      </c>
      <c r="D179" s="448"/>
      <c r="E179" s="143"/>
      <c r="F179" s="449" t="s">
        <v>223</v>
      </c>
      <c r="G179" s="450"/>
      <c r="H179" s="25" t="str">
        <f>IF(OR(H178="", H178 = 0, H178&gt;31), "", IF(H178 &gt;20, "Monthly", IF(H178&gt;14, "Semi-Monthly", IF(H178&gt;9, "Bi-Weekly", "Weekly"))))</f>
        <v/>
      </c>
      <c r="I179" s="268"/>
      <c r="J179" s="294"/>
    </row>
    <row r="180" spans="1:10" ht="7.5" customHeight="1" thickTop="1" x14ac:dyDescent="0.25">
      <c r="A180" s="1"/>
      <c r="B180" s="23"/>
      <c r="C180" s="24"/>
      <c r="D180" s="24"/>
      <c r="E180" s="24"/>
      <c r="F180" s="266"/>
      <c r="G180" s="267"/>
      <c r="H180" s="25"/>
      <c r="I180" s="268"/>
      <c r="J180" s="294"/>
    </row>
    <row r="181" spans="1:10" x14ac:dyDescent="0.25">
      <c r="A181" s="1"/>
      <c r="B181" s="1"/>
      <c r="C181" s="427" t="str">
        <f>IF(D157="Pay Stubs",IF(H155&lt;&gt;"",IF(OR(H155="Semi-Monthly",H155="Monthly"),"Enter number of Pay Periods to Date", IF(F181&gt;0,"Payroll Frequency changed, delete value in F181", "")),""), "")</f>
        <v/>
      </c>
      <c r="D181" s="427"/>
      <c r="E181" s="427"/>
      <c r="F181" s="45"/>
      <c r="G181" s="154">
        <f>IF(C181 = "Enter number of Pay Periods to Date", 50, 0)</f>
        <v>0</v>
      </c>
      <c r="H181" s="25"/>
      <c r="I181" s="268"/>
      <c r="J181" s="294"/>
    </row>
    <row r="182" spans="1:10" ht="15.75" customHeight="1" x14ac:dyDescent="0.25">
      <c r="A182" s="1"/>
      <c r="B182" s="5"/>
      <c r="C182" s="435" t="str">
        <f xml:space="preserve"> IF(AND(OR(G193="", G193 = 0), OR(H193="", H193=0)), "", IF(H178&gt;31, "Pay stubs do not appear to be consecutive based on dates entered.", IF(OR( E186 &lt; C186, E186 &lt;D186, E187 &lt; C187, E187 &lt;D187), "Pay Stubs may be out of order.  Please check dates.",IF(H179 = "", "", IF(E179 = H179, "", "If Payroll Frequency selected does not equal Recommended please provide an explanation.")))))</f>
        <v/>
      </c>
      <c r="D182" s="435"/>
      <c r="E182" s="435"/>
      <c r="F182" s="435"/>
      <c r="G182" s="435"/>
      <c r="H182" s="435"/>
      <c r="I182" s="268"/>
      <c r="J182" s="294"/>
    </row>
    <row r="183" spans="1:10" ht="7.5" customHeight="1" x14ac:dyDescent="0.25">
      <c r="A183" s="1"/>
      <c r="B183" s="1"/>
      <c r="C183" s="327"/>
      <c r="D183" s="268"/>
      <c r="E183" s="268"/>
      <c r="F183" s="268"/>
      <c r="G183" s="268"/>
      <c r="H183" s="268"/>
      <c r="I183" s="268"/>
      <c r="J183" s="294"/>
    </row>
    <row r="184" spans="1:10" ht="24.75" thickBot="1" x14ac:dyDescent="0.3">
      <c r="A184" s="1"/>
      <c r="B184" s="26"/>
      <c r="C184" s="29" t="s">
        <v>224</v>
      </c>
      <c r="D184" s="29" t="s">
        <v>225</v>
      </c>
      <c r="E184" s="29" t="s">
        <v>226</v>
      </c>
      <c r="F184" s="28" t="s">
        <v>227</v>
      </c>
      <c r="G184" s="29" t="s">
        <v>228</v>
      </c>
      <c r="H184" s="29" t="s">
        <v>213</v>
      </c>
      <c r="I184" s="1"/>
    </row>
    <row r="185" spans="1:10" ht="15.75" customHeight="1" x14ac:dyDescent="0.25">
      <c r="A185" s="1"/>
      <c r="B185" s="263" t="s">
        <v>229</v>
      </c>
      <c r="C185" s="166"/>
      <c r="D185" s="153"/>
      <c r="E185" s="167"/>
      <c r="F185" s="436" t="str">
        <f>IF(D157 = "Pay Stubs", IF(AND(H155 &lt;&gt; "", F159 &lt;&gt; ""), IF(H155 = "Annual", "1 pay check to date", IF(OR(H155="Semi-Monthly", H155 = "Monthly"), "", IF(E179 = "", "",CONCATENATE(G157," pay checks to date")))), ""), "")</f>
        <v/>
      </c>
      <c r="G185" s="439" t="str">
        <f>IF(D157 = "Pay Stubs", IF(G189 = "Hourly Pay Rate", IF((C188+D188+E188)/3&gt;VLOOKUP(H155,PayPeriods,6,FALSE),CONCATENATE("Average hours &gt; ", ROUND(VLOOKUP(H155, PayPeriods, 6, FALSE),2), " (Standard Work Hours in Year / Pay Periods in Year); ", ROUND(VLOOKUP(H155, PayPeriods, 6, FALSE),2), " hours used to calculate base pay."), ""), ""), "")</f>
        <v/>
      </c>
      <c r="H185" s="440"/>
      <c r="I185" s="30"/>
    </row>
    <row r="186" spans="1:10" x14ac:dyDescent="0.25">
      <c r="A186" s="1"/>
      <c r="B186" s="263" t="s">
        <v>230</v>
      </c>
      <c r="C186" s="168"/>
      <c r="D186" s="169"/>
      <c r="E186" s="170"/>
      <c r="F186" s="437"/>
      <c r="G186" s="441"/>
      <c r="H186" s="442"/>
      <c r="I186" s="38"/>
    </row>
    <row r="187" spans="1:10" x14ac:dyDescent="0.25">
      <c r="A187" s="1"/>
      <c r="B187" s="263" t="s">
        <v>231</v>
      </c>
      <c r="C187" s="168"/>
      <c r="D187" s="169"/>
      <c r="E187" s="171"/>
      <c r="F187" s="437"/>
      <c r="G187" s="441"/>
      <c r="H187" s="442"/>
      <c r="I187" s="30"/>
    </row>
    <row r="188" spans="1:10" ht="16.5" thickBot="1" x14ac:dyDescent="0.3">
      <c r="A188" s="1"/>
      <c r="B188" s="328" t="s">
        <v>232</v>
      </c>
      <c r="C188" s="329"/>
      <c r="D188" s="330"/>
      <c r="E188" s="331"/>
      <c r="F188" s="438"/>
      <c r="G188" s="441"/>
      <c r="H188" s="442"/>
      <c r="I188" s="30"/>
    </row>
    <row r="189" spans="1:10" ht="16.5" thickBot="1" x14ac:dyDescent="0.3">
      <c r="A189" s="1"/>
      <c r="B189" s="145" t="s">
        <v>214</v>
      </c>
      <c r="C189" s="274"/>
      <c r="D189" s="332"/>
      <c r="E189" s="333"/>
      <c r="F189" s="146" t="s">
        <v>233</v>
      </c>
      <c r="G189" s="443"/>
      <c r="H189" s="444"/>
      <c r="I189" s="30"/>
    </row>
    <row r="190" spans="1:10" x14ac:dyDescent="0.25">
      <c r="A190" s="1"/>
      <c r="B190" s="334" t="s">
        <v>217</v>
      </c>
      <c r="C190" s="274"/>
      <c r="D190" s="332"/>
      <c r="E190" s="333"/>
      <c r="F190" s="335"/>
      <c r="G190" s="336" t="str">
        <f>IF(OR(E179 = "", G189 = ""), "", IF(AND(E186="", E187 = ""), "", IF(D157 = "Pay Stubs", IF(G189 = "Hourly Pay Rate", H160*E189*(VLOOKUP(H155,PayPeriods,3,FALSE)),E189*VLOOKUP(G189, PayRates, 2, FALSE)), "")))</f>
        <v/>
      </c>
      <c r="H190" s="42"/>
      <c r="I190" s="30"/>
    </row>
    <row r="191" spans="1:10" x14ac:dyDescent="0.25">
      <c r="A191" s="1"/>
      <c r="B191" s="145" t="s">
        <v>183</v>
      </c>
      <c r="C191" s="274"/>
      <c r="D191" s="332"/>
      <c r="E191" s="333"/>
      <c r="F191" s="194"/>
      <c r="G191" s="337" t="str">
        <f>IF(E179="","",IF(AND(E186="",E187=""),"",IF(D157&lt;&gt;"Pay Stubs","", IF(YEAR(D159)=YEAR(E159), IF(OR(F191="", F191 = 0), (SUM(C191:E191)/3)*VLOOKUP(H155, PayPeriods, 3, FALSE), (F191/H159)*260), IF(J157=0,0,IF(OR(F191="", F191 = 0), SUM(C191:E191)/3*VLOOKUP(H155, PayPeriods, 3, FALSE), (F191/J157)*VLOOKUP(H155,PayPeriods,3,FALSE)))))))</f>
        <v/>
      </c>
      <c r="H191" s="19"/>
      <c r="I191" s="30"/>
    </row>
    <row r="192" spans="1:10" x14ac:dyDescent="0.25">
      <c r="A192" s="1"/>
      <c r="B192" s="145" t="s">
        <v>153</v>
      </c>
      <c r="C192" s="274"/>
      <c r="D192" s="332"/>
      <c r="E192" s="333"/>
      <c r="F192" s="194"/>
      <c r="G192" s="319" t="str">
        <f>IF(E179="","",IF(AND(E186="",E187=""),"",IF(D157&lt;&gt;"Pay Stubs","", IF(YEAR(D159)=YEAR(E159), IF(OR(F192="", F192 = 0), (SUM(C192:E192)/3)*VLOOKUP(H155, PayPeriods, 3, FALSE), (F192/H159)*260), IF(J157=0,0,IF(OR(F192="", F192 = 0), SUM(C192:E192)/3*VLOOKUP(H155, PayPeriods, 3, FALSE), (F192/J157)*VLOOKUP(H155,PayPeriods,3,FALSE)))))))</f>
        <v/>
      </c>
      <c r="H192" s="19"/>
      <c r="I192" s="30"/>
    </row>
    <row r="193" spans="1:10" ht="16.5" thickBot="1" x14ac:dyDescent="0.3">
      <c r="A193" s="1"/>
      <c r="B193" s="263" t="s">
        <v>234</v>
      </c>
      <c r="C193" s="338">
        <f>C190+C191+C192</f>
        <v>0</v>
      </c>
      <c r="D193" s="339">
        <f t="shared" ref="D193:E193" si="4">D190+D191+D192</f>
        <v>0</v>
      </c>
      <c r="E193" s="340">
        <f t="shared" si="4"/>
        <v>0</v>
      </c>
      <c r="F193" s="341"/>
      <c r="G193" s="337" t="str">
        <f>IF(E179 = "", "", IF(AND(E186 = "", E187=""), "", IF(D157 = "Pay Stubs", SUM(G190:G192), "")))</f>
        <v/>
      </c>
      <c r="H193" s="283" t="str">
        <f>IF(E179= "", "", IF(AND(E186="", E187 = ""), "", IF(D157 = "Pay Stubs", IF(YEAR(D159) = YEAR(F159), (F193/H159) *260, IF(J157 = 0, 0, (F193/J157)*VLOOKUP(H155,PayPeriods,3,FALSE))), "")))</f>
        <v/>
      </c>
      <c r="I193" s="30"/>
      <c r="J193" s="322"/>
    </row>
    <row r="194" spans="1:10" ht="7.5" customHeight="1" x14ac:dyDescent="0.25">
      <c r="A194" s="1"/>
      <c r="B194" s="4"/>
      <c r="C194" s="321"/>
      <c r="D194" s="321"/>
      <c r="E194" s="321"/>
      <c r="F194" s="321"/>
      <c r="G194" s="321"/>
      <c r="H194" s="321"/>
      <c r="I194" s="30"/>
    </row>
    <row r="195" spans="1:10" x14ac:dyDescent="0.25">
      <c r="A195" s="1"/>
      <c r="B195" s="31" t="str">
        <f>IF(D157 = "VOE", "", IF(SUM(F190:F192) = 0, "",IF(SUM(F190:F192) = F193, "", "Year to Date Base pay, Overtime and Other income do not add to the Gross Wages, please correct or explain.")))</f>
        <v/>
      </c>
      <c r="C195" s="1"/>
      <c r="D195" s="1"/>
      <c r="E195" s="293"/>
      <c r="F195" s="268"/>
      <c r="G195" s="268"/>
      <c r="H195" s="268"/>
      <c r="I195" s="268"/>
    </row>
    <row r="196" spans="1:10" x14ac:dyDescent="0.25">
      <c r="A196" s="1"/>
      <c r="B196" s="31" t="str">
        <f>IF(D157 = "VOE", "", IF(F193 &lt; E193, "Year to Date Gross Wages must be greater than or equal to the last pay stub", ""))</f>
        <v/>
      </c>
      <c r="C196" s="1"/>
      <c r="D196" s="1"/>
      <c r="E196" s="268"/>
      <c r="F196" s="268"/>
      <c r="G196" s="268"/>
      <c r="H196" s="268"/>
      <c r="I196" s="268"/>
    </row>
    <row r="197" spans="1:10" x14ac:dyDescent="0.25">
      <c r="A197" s="1"/>
      <c r="B197" s="1"/>
      <c r="C197" s="31"/>
      <c r="D197" s="1"/>
      <c r="E197" s="268"/>
      <c r="F197" s="268"/>
      <c r="G197" s="268"/>
      <c r="H197" s="268"/>
      <c r="I197" s="268"/>
    </row>
    <row r="198" spans="1:10" x14ac:dyDescent="0.25">
      <c r="A198" s="1"/>
      <c r="B198" s="32" t="str">
        <f xml:space="preserve"> IF(AND(B199 = "", B200 = ""), "", "If Regular Base Hours and/or Base Pay Rate are not provided on the check stubs, enter the numbers calculated below.")</f>
        <v/>
      </c>
      <c r="C198" s="31"/>
      <c r="D198" s="1"/>
      <c r="E198" s="268"/>
      <c r="F198" s="268"/>
      <c r="G198" s="268"/>
      <c r="H198" s="268"/>
      <c r="I198" s="268"/>
    </row>
    <row r="199" spans="1:10" x14ac:dyDescent="0.25">
      <c r="A199" s="1"/>
      <c r="B199" s="33" t="str">
        <f>IF(D157 = "Pay Stubs", IF(G189 = "Hourly Pay Rate", IF(AND(C199="", D199 = "", E199 = ""), "","Hours Calculator"), ""), "")</f>
        <v/>
      </c>
      <c r="C199" s="34" t="str">
        <f>IF(D157 = "Pay Stubs", IF(G189 = "Hourly Pay Rate", IF(C189 = "", "",C190/C189), ""), "")</f>
        <v/>
      </c>
      <c r="D199" s="34" t="str">
        <f>IF(D157 = "Pay Stubs", IF(G189 = "Hourly Pay Rate", IF(D189 = "", "", D190/D189), ""), "")</f>
        <v/>
      </c>
      <c r="E199" s="34" t="str">
        <f>IF(D157 = "Pay Stubs", IF(G189 = "Hourly Pay Rate", IF(E189 = "", "", E190/E189), ""), "")</f>
        <v/>
      </c>
      <c r="F199" s="268"/>
      <c r="G199" s="35"/>
      <c r="H199" s="1"/>
      <c r="I199" s="268"/>
    </row>
    <row r="200" spans="1:10" x14ac:dyDescent="0.25">
      <c r="A200" s="1"/>
      <c r="B200" s="33" t="str">
        <f>IF(D157 = "Pay Stubs", IF(G189 = "Hourly Pay Rate", IF(AND(C200="", D200 = "", E200 = ""), "","Rate Calculator"), ""), "")</f>
        <v/>
      </c>
      <c r="C200" s="36" t="str">
        <f>IF(D157 = "Pay Stubs", IF(G189="Hourly Pay Rate", IF(OR(C188 = "",C188 = 0), "", C190/C188),""), "")</f>
        <v/>
      </c>
      <c r="D200" s="36" t="str">
        <f>IF(D157="Pay Stubs",IF(G189="Hourly Pay Rate",IF(OR(D188="", D188 = 0),"",D190/D188), ""),"")</f>
        <v/>
      </c>
      <c r="E200" s="36" t="str">
        <f>IF(D157 = "Pay Stubs", IF(G189="Hourly Pay Rate", IF(OR(E188 = "",E188 = 0), "", E190/E188), ""), "")</f>
        <v/>
      </c>
      <c r="F200" s="1"/>
      <c r="G200" s="35"/>
      <c r="H200" s="1"/>
      <c r="I200" s="268"/>
    </row>
    <row r="201" spans="1:10" x14ac:dyDescent="0.25">
      <c r="A201" s="1"/>
      <c r="B201" s="268"/>
      <c r="C201" s="268"/>
      <c r="D201" s="268"/>
      <c r="E201" s="268"/>
      <c r="F201" s="268"/>
      <c r="G201" s="1"/>
      <c r="H201" s="6"/>
      <c r="I201" s="268"/>
    </row>
    <row r="202" spans="1:10" ht="15" customHeight="1" x14ac:dyDescent="0.25">
      <c r="A202" s="1"/>
      <c r="B202" s="1"/>
      <c r="C202" s="1"/>
      <c r="D202" s="1"/>
      <c r="E202" s="1"/>
      <c r="F202" s="1"/>
      <c r="G202" s="1"/>
      <c r="H202" s="1"/>
      <c r="I202" s="1"/>
    </row>
    <row r="203" spans="1:10" ht="14.25" customHeight="1" thickBot="1" x14ac:dyDescent="0.3">
      <c r="A203" s="1"/>
      <c r="B203" s="212" t="s">
        <v>197</v>
      </c>
      <c r="C203" s="213"/>
      <c r="D203" s="212" t="str">
        <f>E5</f>
        <v>Name not entered on Household Summary</v>
      </c>
      <c r="E203" s="213"/>
      <c r="F203" s="213"/>
      <c r="G203" s="213"/>
      <c r="H203" s="214" t="s">
        <v>239</v>
      </c>
      <c r="I203" s="268"/>
    </row>
    <row r="204" spans="1:10" ht="12" customHeight="1" thickTop="1" thickBot="1" x14ac:dyDescent="0.3">
      <c r="A204" s="1"/>
      <c r="B204" s="1"/>
      <c r="C204" s="268"/>
      <c r="D204" s="1"/>
      <c r="E204" s="1"/>
      <c r="F204" s="1"/>
      <c r="G204" s="1"/>
      <c r="H204" s="1"/>
      <c r="I204" s="1"/>
    </row>
    <row r="205" spans="1:10" ht="16.5" thickBot="1" x14ac:dyDescent="0.3">
      <c r="A205" s="1"/>
      <c r="B205" s="5" t="s">
        <v>240</v>
      </c>
      <c r="C205" s="268" t="s">
        <v>200</v>
      </c>
      <c r="D205" s="421"/>
      <c r="E205" s="422"/>
      <c r="F205" s="422"/>
      <c r="G205" s="423"/>
      <c r="H205" s="191" t="str">
        <f>IF(D207="VOE", E217, IF(D207 = "Pay Stubs", E229, ""))</f>
        <v/>
      </c>
      <c r="I205" s="180"/>
      <c r="J205" s="181"/>
    </row>
    <row r="206" spans="1:10" ht="7.5" customHeight="1" thickBot="1" x14ac:dyDescent="0.3">
      <c r="A206" s="1"/>
      <c r="B206" s="5"/>
      <c r="C206" s="268"/>
      <c r="D206" s="295"/>
      <c r="E206" s="80"/>
      <c r="F206" s="80"/>
      <c r="G206" s="72" t="s">
        <v>201</v>
      </c>
      <c r="H206" s="184" t="s">
        <v>202</v>
      </c>
      <c r="I206" s="182"/>
      <c r="J206" s="183"/>
    </row>
    <row r="207" spans="1:10" ht="16.5" thickBot="1" x14ac:dyDescent="0.3">
      <c r="A207" s="1"/>
      <c r="B207" s="5"/>
      <c r="C207" s="88" t="s">
        <v>203</v>
      </c>
      <c r="D207" s="296"/>
      <c r="E207" s="150">
        <f>IF(OR(D207="",D209=""),0,1)</f>
        <v>0</v>
      </c>
      <c r="F207" s="77"/>
      <c r="G207" s="185" t="str">
        <f>IFERROR(IF(OR(H205 = "Monthly", H205="Semi-Monthly"), IF(D207="VOE", H218, IF(D207 = "Pay Stubs", F231, "")), ROUNDUP(H207,0)),"")</f>
        <v/>
      </c>
      <c r="H207" s="186" t="str">
        <f>IFERROR(G209/(VLOOKUP(H205, PayPeriods, 2, FALSE)),"")</f>
        <v/>
      </c>
      <c r="I207" s="187"/>
      <c r="J207" s="188" t="str">
        <f>IFERROR(IF(AND(H205="Bi-Weekly",G207&gt;26),26,IF(AND(H205="Bi-Weekly",G207&lt;=26),G207,IF(AND(H205="Semi-Weekly",G207&gt;24),24,IF(AND(H205="Weekly",G207&gt;52),52,IF(AND(H205="Weekly",G207&lt;=52),G207,G207))))),"")</f>
        <v/>
      </c>
    </row>
    <row r="208" spans="1:10" ht="7.5" customHeight="1" thickBot="1" x14ac:dyDescent="0.3">
      <c r="A208" s="1"/>
      <c r="B208" s="5"/>
      <c r="C208" s="268"/>
      <c r="D208" s="297"/>
      <c r="E208" s="77"/>
      <c r="F208" s="72" t="s">
        <v>204</v>
      </c>
      <c r="G208" s="189" t="s">
        <v>205</v>
      </c>
      <c r="H208" s="190" t="s">
        <v>206</v>
      </c>
      <c r="I208" s="187"/>
      <c r="J208" s="188"/>
    </row>
    <row r="209" spans="1:10" ht="16.5" thickBot="1" x14ac:dyDescent="0.3">
      <c r="A209" s="1"/>
      <c r="B209" s="1"/>
      <c r="C209" s="89" t="s">
        <v>207</v>
      </c>
      <c r="D209" s="298"/>
      <c r="E209" s="256" t="e">
        <f>CONCATENATE("1/1/",YEAR(F209))</f>
        <v>#VALUE!</v>
      </c>
      <c r="F209" s="76" t="str">
        <f>IF(D207 = "VOE", E218, IF(D207 = "Pay Stubs", IF(OR(C237 = "", D237="",E237 = ""), IF(OR(C236 = "",D236="", E236=""), "", E236), E237),""))</f>
        <v/>
      </c>
      <c r="G209" s="191" t="str">
        <f>IFERROR(IF(YEAR(D209) = YEAR(F209), F209-D209+1,F209-E209+1),"")</f>
        <v/>
      </c>
      <c r="H209" s="191" t="str">
        <f>IFERROR(ROUNDUP(G209*(5/7), 0),"")</f>
        <v/>
      </c>
      <c r="I209" s="192"/>
      <c r="J209" s="188"/>
    </row>
    <row r="210" spans="1:10" ht="13.5" customHeight="1" thickBot="1" x14ac:dyDescent="0.3">
      <c r="A210" s="1"/>
      <c r="B210" s="15"/>
      <c r="C210" s="299"/>
      <c r="D210" s="300"/>
      <c r="E210" s="78"/>
      <c r="F210" s="78"/>
      <c r="G210" s="73" t="s">
        <v>208</v>
      </c>
      <c r="H210" s="79" t="str">
        <f>IF(D207 = "VOE", IF(E215&gt;VLOOKUP(H205, PayPeriods, 6, FALSE), VLOOKUP(H205, PayPeriods, 6, FALSE), E215),IF(D207="Pay Stubs", IF((C238+D238+E238)/3 &gt; VLOOKUP(H205, PayPeriods, 6, FALSE), VLOOKUP(H205, PayPeriods, 6, FALSE), (C238+D238+E238)/3), ""))</f>
        <v/>
      </c>
      <c r="I210" s="268"/>
    </row>
    <row r="211" spans="1:10" ht="13.5" customHeight="1" thickTop="1" x14ac:dyDescent="0.25">
      <c r="A211" s="1"/>
      <c r="B211" s="1"/>
      <c r="C211" s="301"/>
      <c r="D211" s="302"/>
      <c r="E211" s="303"/>
      <c r="F211" s="303"/>
      <c r="G211" s="301"/>
      <c r="H211" s="16"/>
      <c r="I211" s="268"/>
    </row>
    <row r="212" spans="1:10" ht="15.75" customHeight="1" thickBot="1" x14ac:dyDescent="0.3">
      <c r="A212" s="1"/>
      <c r="B212" s="215" t="s">
        <v>209</v>
      </c>
      <c r="C212" s="424" t="s">
        <v>210</v>
      </c>
      <c r="D212" s="424"/>
      <c r="E212" s="424"/>
      <c r="F212" s="424"/>
      <c r="G212" s="424"/>
      <c r="H212" s="424"/>
      <c r="I212" s="268"/>
    </row>
    <row r="213" spans="1:10" ht="7.5" customHeight="1" thickTop="1" x14ac:dyDescent="0.25">
      <c r="A213" s="1"/>
      <c r="B213" s="17"/>
      <c r="C213" s="304"/>
      <c r="D213" s="302"/>
      <c r="E213" s="305"/>
      <c r="F213" s="305"/>
      <c r="G213" s="301"/>
      <c r="H213" s="301"/>
      <c r="I213" s="268"/>
    </row>
    <row r="214" spans="1:10" ht="24.75" thickBot="1" x14ac:dyDescent="0.3">
      <c r="A214" s="1"/>
      <c r="B214" s="17"/>
      <c r="C214" s="18"/>
      <c r="D214" s="18"/>
      <c r="E214" s="140" t="s">
        <v>211</v>
      </c>
      <c r="F214" s="39" t="s">
        <v>176</v>
      </c>
      <c r="G214" s="40" t="s">
        <v>212</v>
      </c>
      <c r="H214" s="39" t="s">
        <v>213</v>
      </c>
      <c r="I214" s="306"/>
    </row>
    <row r="215" spans="1:10" ht="16.5" thickBot="1" x14ac:dyDescent="0.3">
      <c r="A215" s="1"/>
      <c r="B215" s="1"/>
      <c r="C215" s="425" t="s">
        <v>180</v>
      </c>
      <c r="D215" s="426"/>
      <c r="E215" s="151"/>
      <c r="F215" s="307"/>
      <c r="G215" s="308"/>
      <c r="H215" s="142"/>
      <c r="I215" s="309"/>
    </row>
    <row r="216" spans="1:10" ht="16.5" thickBot="1" x14ac:dyDescent="0.3">
      <c r="A216" s="1"/>
      <c r="B216" s="398" t="str">
        <f>IF(D207 = "VOE", IF(G216 = "Hourly Pay Rate", IF(E215&gt;VLOOKUP(H205,PayPeriods,6,FALSE),CONCATENATE("    Average hours &gt; ", ROUND(VLOOKUP(H205, PayPeriods, 6, FALSE),2), " (Standard Work Hours in Year / Pay Periods in Year);  ", ROUND(VLOOKUP(H205, PayPeriods, 6, FALSE),2), " hours used."), ""), ""), "")</f>
        <v/>
      </c>
      <c r="C216" s="428" t="s">
        <v>214</v>
      </c>
      <c r="D216" s="429"/>
      <c r="E216" s="193"/>
      <c r="F216" s="138" t="s">
        <v>215</v>
      </c>
      <c r="G216" s="430"/>
      <c r="H216" s="431"/>
      <c r="I216" s="268"/>
    </row>
    <row r="217" spans="1:10" x14ac:dyDescent="0.25">
      <c r="A217" s="1"/>
      <c r="B217" s="398"/>
      <c r="C217" s="425" t="s">
        <v>216</v>
      </c>
      <c r="D217" s="426"/>
      <c r="E217" s="141"/>
      <c r="F217" s="432" t="str">
        <f>IF(AND(E217 &lt;&gt; "Monthly", E217 &lt;&gt; "Semi-Monthly", H218&gt;0), "Payroll Frequency changed, delete value in H218", "")</f>
        <v/>
      </c>
      <c r="G217" s="433"/>
      <c r="H217" s="434"/>
      <c r="I217" s="309"/>
    </row>
    <row r="218" spans="1:10" x14ac:dyDescent="0.25">
      <c r="A218" s="1"/>
      <c r="B218" s="398"/>
      <c r="C218" s="405" t="s">
        <v>204</v>
      </c>
      <c r="D218" s="406"/>
      <c r="E218" s="152"/>
      <c r="F218" s="407" t="str">
        <f>IF(D207 = "VOE", IF(H205 &lt;&gt; "", IF(H205 = "Annual", "1 pay period", IF(OR(E217="Semi-Monthly", E217 = "Monthly"), "Enter # of Pay Periods to Date", IF(E218 = "", "",CONCATENATE(J207," pay periods to date")))), ""), "")</f>
        <v/>
      </c>
      <c r="G218" s="407"/>
      <c r="H218" s="44"/>
      <c r="I218" s="74">
        <f>IF(F218 = "Enter # of Pay Periods to Date", 50, 0)</f>
        <v>0</v>
      </c>
    </row>
    <row r="219" spans="1:10" x14ac:dyDescent="0.25">
      <c r="A219" s="1"/>
      <c r="B219" s="398"/>
      <c r="C219" s="408" t="s">
        <v>217</v>
      </c>
      <c r="D219" s="409"/>
      <c r="E219" s="194"/>
      <c r="F219" s="314" t="str">
        <f>IF(G219 = "", "", IF(G219 = 0, 0, G219/VLOOKUP(H205, PayPeriods, 3, FALSE)))</f>
        <v/>
      </c>
      <c r="G219" s="270" t="str">
        <f>IF(OR(G216="", E217 = "", E218=""), "", IF(D207="VOE",IF(G216="Hourly Pay Rate",H210*E216*VLOOKUP(H205, PayPeriods, 4, FALSE) *(VLOOKUP(H205,PayPeriods,3,FALSE)),E216*VLOOKUP(G216,PayRates,2,FALSE)),""))</f>
        <v/>
      </c>
      <c r="H219" s="42"/>
      <c r="I219" s="280"/>
    </row>
    <row r="220" spans="1:10" x14ac:dyDescent="0.25">
      <c r="A220" s="1"/>
      <c r="B220" s="265"/>
      <c r="C220" s="408" t="s">
        <v>183</v>
      </c>
      <c r="D220" s="409"/>
      <c r="E220" s="195"/>
      <c r="F220" s="293" t="str">
        <f>IF(OR(G216="", E217 = "", E218=""), "", IF(D207="VOE",IF(YEAR(D209) = YEAR(E209), (E220/H209)*VLOOKUP(H205, PayPeriods, 5,FALSE), IF(G207 = 0, 0, E220/G207)), ""))</f>
        <v/>
      </c>
      <c r="G220" s="315" t="str">
        <f>IF(OR(G216="", E217 = "", E218=""), "", IF(D207= "VOE", IF(YEAR(D209) = YEAR(E209), (E220/H209)*VLOOKUP(H205, PayPeriods, 5, FALSE) * VLOOKUP(H205, PayPeriods, 3,FALSE), IF(G207 = 0, 0, (E220/G207)*VLOOKUP(H205, PayPeriods, 3, FALSE))), ""))</f>
        <v/>
      </c>
      <c r="H220" s="19"/>
      <c r="I220" s="280"/>
    </row>
    <row r="221" spans="1:10" ht="15.75" customHeight="1" x14ac:dyDescent="0.25">
      <c r="A221" s="1"/>
      <c r="C221" s="416" t="s">
        <v>218</v>
      </c>
      <c r="D221" s="417"/>
      <c r="E221" s="160"/>
      <c r="F221" s="316"/>
      <c r="G221" s="317"/>
      <c r="H221" s="43"/>
      <c r="I221" s="293"/>
    </row>
    <row r="222" spans="1:10" x14ac:dyDescent="0.25">
      <c r="A222" s="1"/>
      <c r="C222" s="418"/>
      <c r="D222" s="419"/>
      <c r="E222" s="193"/>
      <c r="F222" s="318" t="str">
        <f>IF(OR(G216="", E217 = "", E218=""), "", IF(D207="VOE", IF(YEAR(D209) = YEAR(E209), (E222/H209)*VLOOKUP(H205, PayPeriods, 5,FALSE), IF(G207 = 0, 0, E222/G207)),""))</f>
        <v/>
      </c>
      <c r="G222" s="319" t="str">
        <f>IF(OR(G216="", E217 = "", E218=""), "", IF(D207 = "VOE", IF(YEAR(D209) = YEAR(E209), (E222/H209)*VLOOKUP(H205, PayPeriods, 5, FALSE) * VLOOKUP(H205, PayPeriods, 3,FALSE), IF(G207 = 0, 0, E222/G207)*VLOOKUP(H205, PayPeriods, 3, FALSE)), ""))</f>
        <v/>
      </c>
      <c r="H222" s="42"/>
      <c r="I222" s="293"/>
    </row>
    <row r="223" spans="1:10" x14ac:dyDescent="0.25">
      <c r="A223" s="1"/>
      <c r="C223" s="408" t="s">
        <v>219</v>
      </c>
      <c r="D223" s="409"/>
      <c r="E223" s="320">
        <f>E219+E220+E222</f>
        <v>0</v>
      </c>
      <c r="F223" s="139"/>
      <c r="G223" s="270" t="str">
        <f>IF(OR(G216="", E217 = "", E218=""), "", IF(D207 = "VOE", SUM(G219:G222),""))</f>
        <v/>
      </c>
      <c r="H223" s="20" t="str">
        <f>IF(OR(G216="",E217="",E218=""),"",IF(D207="VOE",IF(YEAR(D209) = YEAR(F209), (E223/H209) *260, IF(G207=0,0,(E223/G207)*VLOOKUP(H205,PayPeriods,3,FALSE))),""))</f>
        <v/>
      </c>
      <c r="I223" s="268"/>
    </row>
    <row r="224" spans="1:10" x14ac:dyDescent="0.25">
      <c r="A224" s="1"/>
      <c r="C224" s="408" t="str">
        <f>IF(E218="","Gross Pay Prior Year",CONCATENATE("Gross Pay ",YEAR(E218)-1))</f>
        <v>Gross Pay Prior Year</v>
      </c>
      <c r="D224" s="409"/>
      <c r="E224" s="194"/>
      <c r="F224" s="321"/>
      <c r="G224" s="321"/>
      <c r="H224" s="22"/>
      <c r="I224" s="268"/>
      <c r="J224" s="294"/>
    </row>
    <row r="225" spans="1:10" ht="16.5" thickBot="1" x14ac:dyDescent="0.3">
      <c r="A225" s="1"/>
      <c r="B225" s="21"/>
      <c r="C225" s="408" t="str">
        <f>IF(E218="","Gross Pay Prior Year",CONCATENATE("Gross Pay ",YEAR(E218)-2))</f>
        <v>Gross Pay Prior Year</v>
      </c>
      <c r="D225" s="409"/>
      <c r="E225" s="325"/>
      <c r="F225" s="321"/>
      <c r="G225" s="321"/>
      <c r="H225" s="22"/>
      <c r="I225" s="268"/>
      <c r="J225" s="294"/>
    </row>
    <row r="226" spans="1:10" ht="7.5" customHeight="1" x14ac:dyDescent="0.25">
      <c r="A226" s="1"/>
      <c r="B226" s="1"/>
      <c r="C226" s="309"/>
      <c r="D226" s="309"/>
      <c r="E226" s="321"/>
      <c r="F226" s="321"/>
      <c r="G226" s="321"/>
      <c r="H226" s="22"/>
      <c r="I226" s="268"/>
      <c r="J226" s="294"/>
    </row>
    <row r="227" spans="1:10" ht="24" customHeight="1" x14ac:dyDescent="0.25">
      <c r="A227" s="1"/>
      <c r="B227" s="1"/>
      <c r="C227" s="445" t="str">
        <f>IF(D207="VOE", IF(SUM(E219:E222)=E223, "", "Base Pay + Overtime + Commissions/Tips do not add to the Gross Pay (Current Year).  Please correct the numbers or explain the difference."), "")</f>
        <v/>
      </c>
      <c r="D227" s="445"/>
      <c r="E227" s="445"/>
      <c r="F227" s="445"/>
      <c r="G227" s="445"/>
      <c r="H227" s="445"/>
      <c r="I227" s="268"/>
      <c r="J227" s="294"/>
    </row>
    <row r="228" spans="1:10" ht="16.5" thickBot="1" x14ac:dyDescent="0.3">
      <c r="A228" s="1"/>
      <c r="C228" s="446"/>
      <c r="D228" s="446"/>
      <c r="G228" s="75" t="s">
        <v>220</v>
      </c>
      <c r="H228" s="76">
        <f>IF(OR(C237 = "", D237="", E237=""), IF(OR(C236 = "", D236 = "", E236 = ""), (E235-C235)/2, (E236-C236)/2), (E237-C237)/2)</f>
        <v>0</v>
      </c>
      <c r="I228" s="268"/>
      <c r="J228" s="294"/>
    </row>
    <row r="229" spans="1:10" ht="15.75" customHeight="1" thickBot="1" x14ac:dyDescent="0.3">
      <c r="A229" s="1"/>
      <c r="B229" s="216" t="s">
        <v>221</v>
      </c>
      <c r="C229" s="447" t="s">
        <v>222</v>
      </c>
      <c r="D229" s="448"/>
      <c r="E229" s="143"/>
      <c r="F229" s="449" t="s">
        <v>223</v>
      </c>
      <c r="G229" s="450"/>
      <c r="H229" s="25" t="str">
        <f>IF(OR(H228="", H228 = 0, H228&gt;31), "", IF(H228 &gt;20, "Monthly", IF(H228&gt;14, "Semi-Monthly", IF(H228&gt;9, "Bi-Weekly", "Weekly"))))</f>
        <v/>
      </c>
      <c r="I229" s="268"/>
      <c r="J229" s="294"/>
    </row>
    <row r="230" spans="1:10" ht="7.5" customHeight="1" thickTop="1" x14ac:dyDescent="0.25">
      <c r="A230" s="1"/>
      <c r="B230" s="23"/>
      <c r="C230" s="24"/>
      <c r="D230" s="24"/>
      <c r="E230" s="24"/>
      <c r="F230" s="266"/>
      <c r="G230" s="267"/>
      <c r="H230" s="25"/>
      <c r="I230" s="268"/>
      <c r="J230" s="294"/>
    </row>
    <row r="231" spans="1:10" x14ac:dyDescent="0.25">
      <c r="A231" s="1"/>
      <c r="B231" s="1"/>
      <c r="C231" s="427" t="str">
        <f>IF(D207="Pay Stubs",IF(H205&lt;&gt;"",IF(OR(H205="Semi-Monthly",H205="Monthly"),"Enter number of Pay Periods to Date", IF(F231&gt;0,"Payroll Frequency changed, delete value in F231", "")),""), "")</f>
        <v/>
      </c>
      <c r="D231" s="427"/>
      <c r="E231" s="427"/>
      <c r="F231" s="45"/>
      <c r="G231" s="154">
        <f>IF(C231 = "Enter number of Pay Periods to Date", 50, 0)</f>
        <v>0</v>
      </c>
      <c r="H231" s="25"/>
      <c r="I231" s="268"/>
      <c r="J231" s="294"/>
    </row>
    <row r="232" spans="1:10" ht="15.75" customHeight="1" x14ac:dyDescent="0.25">
      <c r="A232" s="1"/>
      <c r="B232" s="5"/>
      <c r="C232" s="435" t="str">
        <f xml:space="preserve"> IF(AND(OR(G243="", G243 = 0), OR(H243="", H243=0)), "", IF(H228&gt;31, "Pay stubs do not appear to be consecutive based on dates entered.", IF(OR( E236 &lt; C236, E236 &lt;D236, E237 &lt; C237, E237 &lt;D237), "Pay Stubs may be out of order.  Please check dates.",IF(H229 = "", "", IF(E229 = H229, "", "If Payroll Frequency selected does not equal Recommended please provide an explanation.")))))</f>
        <v/>
      </c>
      <c r="D232" s="435"/>
      <c r="E232" s="435"/>
      <c r="F232" s="435"/>
      <c r="G232" s="435"/>
      <c r="H232" s="435"/>
      <c r="I232" s="268"/>
      <c r="J232" s="294"/>
    </row>
    <row r="233" spans="1:10" ht="7.5" customHeight="1" x14ac:dyDescent="0.25">
      <c r="A233" s="1"/>
      <c r="B233" s="1"/>
      <c r="C233" s="327"/>
      <c r="D233" s="268"/>
      <c r="E233" s="268"/>
      <c r="F233" s="268"/>
      <c r="G233" s="268"/>
      <c r="H233" s="268"/>
      <c r="I233" s="268"/>
      <c r="J233" s="294"/>
    </row>
    <row r="234" spans="1:10" ht="24.75" thickBot="1" x14ac:dyDescent="0.3">
      <c r="A234" s="1"/>
      <c r="B234" s="26"/>
      <c r="C234" s="29" t="s">
        <v>224</v>
      </c>
      <c r="D234" s="29" t="s">
        <v>225</v>
      </c>
      <c r="E234" s="29" t="s">
        <v>226</v>
      </c>
      <c r="F234" s="28" t="s">
        <v>227</v>
      </c>
      <c r="G234" s="29" t="s">
        <v>228</v>
      </c>
      <c r="H234" s="29" t="s">
        <v>213</v>
      </c>
      <c r="I234" s="1"/>
    </row>
    <row r="235" spans="1:10" ht="15.75" customHeight="1" x14ac:dyDescent="0.25">
      <c r="A235" s="1"/>
      <c r="B235" s="263" t="s">
        <v>229</v>
      </c>
      <c r="C235" s="166"/>
      <c r="D235" s="153"/>
      <c r="E235" s="167"/>
      <c r="F235" s="436" t="str">
        <f>IF(D207 = "Pay Stubs", IF(AND(H205 &lt;&gt; "", F209 &lt;&gt; ""), IF(H205 = "Annual", "1 pay check to date", IF(OR(H205="Semi-Monthly", H205 = "Monthly"), "", IF(E229 = "", "",CONCATENATE(G207," pay checks to date")))), ""), "")</f>
        <v/>
      </c>
      <c r="G235" s="439" t="str">
        <f>IF(D207 = "Pay Stubs", IF(G239 = "Hourly Pay Rate", IF((C238+D238+E238)/3&gt;VLOOKUP(H205,PayPeriods,6,FALSE),CONCATENATE("Average hours &gt; ", ROUND(VLOOKUP(H205, PayPeriods, 6, FALSE),2), " (Standard Work Hours in Year / Pay Periods in Year); ", ROUND(VLOOKUP(H205, PayPeriods, 6, FALSE),2), " hours used to calculate base pay."), ""), ""), "")</f>
        <v/>
      </c>
      <c r="H235" s="440"/>
      <c r="I235" s="30"/>
    </row>
    <row r="236" spans="1:10" x14ac:dyDescent="0.25">
      <c r="A236" s="1"/>
      <c r="B236" s="263" t="s">
        <v>230</v>
      </c>
      <c r="C236" s="168"/>
      <c r="D236" s="169"/>
      <c r="E236" s="170"/>
      <c r="F236" s="437"/>
      <c r="G236" s="441"/>
      <c r="H236" s="442"/>
      <c r="I236" s="38"/>
    </row>
    <row r="237" spans="1:10" x14ac:dyDescent="0.25">
      <c r="A237" s="1"/>
      <c r="B237" s="263" t="s">
        <v>231</v>
      </c>
      <c r="C237" s="168"/>
      <c r="D237" s="169"/>
      <c r="E237" s="171"/>
      <c r="F237" s="437"/>
      <c r="G237" s="441"/>
      <c r="H237" s="442"/>
      <c r="I237" s="30"/>
    </row>
    <row r="238" spans="1:10" ht="16.5" thickBot="1" x14ac:dyDescent="0.3">
      <c r="A238" s="1"/>
      <c r="B238" s="328" t="s">
        <v>232</v>
      </c>
      <c r="C238" s="329"/>
      <c r="D238" s="330"/>
      <c r="E238" s="331"/>
      <c r="F238" s="438"/>
      <c r="G238" s="441"/>
      <c r="H238" s="442"/>
      <c r="I238" s="30"/>
    </row>
    <row r="239" spans="1:10" ht="16.5" thickBot="1" x14ac:dyDescent="0.3">
      <c r="A239" s="1"/>
      <c r="B239" s="145" t="s">
        <v>214</v>
      </c>
      <c r="C239" s="274"/>
      <c r="D239" s="332"/>
      <c r="E239" s="333"/>
      <c r="F239" s="146" t="s">
        <v>233</v>
      </c>
      <c r="G239" s="443"/>
      <c r="H239" s="444"/>
      <c r="I239" s="30"/>
    </row>
    <row r="240" spans="1:10" x14ac:dyDescent="0.25">
      <c r="A240" s="1"/>
      <c r="B240" s="334" t="s">
        <v>217</v>
      </c>
      <c r="C240" s="274"/>
      <c r="D240" s="332"/>
      <c r="E240" s="333"/>
      <c r="F240" s="335"/>
      <c r="G240" s="336" t="str">
        <f>IF(OR(E229 = "", G239 = ""), "", IF(AND(E236="", E237 = ""), "", IF(D207 = "Pay Stubs", IF(G239 = "Hourly Pay Rate", H210*E239*(VLOOKUP(H205,PayPeriods,3,FALSE)),E239*VLOOKUP(G239, PayRates, 2, FALSE)), "")))</f>
        <v/>
      </c>
      <c r="H240" s="42"/>
      <c r="I240" s="30"/>
    </row>
    <row r="241" spans="1:10" x14ac:dyDescent="0.25">
      <c r="A241" s="1"/>
      <c r="B241" s="145" t="s">
        <v>183</v>
      </c>
      <c r="C241" s="274"/>
      <c r="D241" s="332"/>
      <c r="E241" s="333"/>
      <c r="F241" s="194"/>
      <c r="G241" s="337" t="str">
        <f>IF(E229="","",IF(AND(E236="",E237=""),"",IF(D207&lt;&gt;"Pay Stubs","", IF(YEAR(D209)=YEAR(E209), IF(OR(F241="", F241 = 0), (SUM(C241:E241)/3)*VLOOKUP(H205, PayPeriods, 3, FALSE), (F241/H209)*260), IF(J207=0,0,IF(OR(F241="", F241 = 0), SUM(C241:E241)/3*VLOOKUP(H205, PayPeriods, 3, FALSE), (F241/J207)*VLOOKUP(H205,PayPeriods,3,FALSE)))))))</f>
        <v/>
      </c>
      <c r="H241" s="19"/>
      <c r="I241" s="30"/>
    </row>
    <row r="242" spans="1:10" x14ac:dyDescent="0.25">
      <c r="A242" s="1"/>
      <c r="B242" s="145" t="s">
        <v>153</v>
      </c>
      <c r="C242" s="274"/>
      <c r="D242" s="332"/>
      <c r="E242" s="333"/>
      <c r="F242" s="194"/>
      <c r="G242" s="319" t="str">
        <f>IF(E229="","",IF(AND(E236="",E237=""),"",IF(D207&lt;&gt;"Pay Stubs","", IF(YEAR(D209)=YEAR(E209), IF(OR(F242="", F242 = 0), (SUM(C242:E242)/3)*VLOOKUP(H205, PayPeriods, 3, FALSE), (F242/H209)*260), IF(J207=0,0,IF(OR(F242="", F242 = 0), SUM(C242:E242)/3*VLOOKUP(H205, PayPeriods, 3, FALSE), (F242/J207)*VLOOKUP(H205,PayPeriods,3,FALSE)))))))</f>
        <v/>
      </c>
      <c r="H242" s="19"/>
      <c r="I242" s="30"/>
    </row>
    <row r="243" spans="1:10" ht="16.5" thickBot="1" x14ac:dyDescent="0.3">
      <c r="A243" s="1"/>
      <c r="B243" s="263" t="s">
        <v>234</v>
      </c>
      <c r="C243" s="338">
        <f>C240+C241+C242</f>
        <v>0</v>
      </c>
      <c r="D243" s="339">
        <f t="shared" ref="D243:E243" si="5">D240+D241+D242</f>
        <v>0</v>
      </c>
      <c r="E243" s="340">
        <f t="shared" si="5"/>
        <v>0</v>
      </c>
      <c r="F243" s="341"/>
      <c r="G243" s="337" t="str">
        <f>IF(E229 = "", "", IF(AND(E236 = "", E237=""), "", IF(D207 = "Pay Stubs", SUM(G240:G242), "")))</f>
        <v/>
      </c>
      <c r="H243" s="283" t="str">
        <f>IF(E229= "", "", IF(AND(E236="", E237 = ""), "", IF(D207 = "Pay Stubs", IF(YEAR(D209) = YEAR(F209), (F243/H209) *260, IF(J207 = 0, 0, (F243/J207)*VLOOKUP(H205,PayPeriods,3,FALSE))), "")))</f>
        <v/>
      </c>
      <c r="I243" s="30"/>
      <c r="J243" s="322"/>
    </row>
    <row r="244" spans="1:10" ht="7.5" customHeight="1" x14ac:dyDescent="0.25">
      <c r="A244" s="1"/>
      <c r="B244" s="4"/>
      <c r="C244" s="321"/>
      <c r="D244" s="321"/>
      <c r="E244" s="321"/>
      <c r="F244" s="321"/>
      <c r="G244" s="321"/>
      <c r="H244" s="321"/>
      <c r="I244" s="30"/>
    </row>
    <row r="245" spans="1:10" x14ac:dyDescent="0.25">
      <c r="A245" s="1"/>
      <c r="B245" s="31" t="str">
        <f>IF(D207 = "VOE", "", IF(SUM(F240:F242) = 0, "",IF(SUM(F240:F242) = F243, "", "Year to Date Base pay, Overtime and Other income do not add to the Gross Wages, please correct or explain.")))</f>
        <v/>
      </c>
      <c r="C245" s="1"/>
      <c r="D245" s="1"/>
      <c r="E245" s="293"/>
      <c r="F245" s="268"/>
      <c r="G245" s="268"/>
      <c r="H245" s="268"/>
      <c r="I245" s="268"/>
    </row>
    <row r="246" spans="1:10" x14ac:dyDescent="0.25">
      <c r="A246" s="1"/>
      <c r="B246" s="31" t="str">
        <f>IF(D207 = "VOE", "", IF(F243 &lt; E243, "Year to Date Gross Wages must be greater than or equal to the last pay stub", ""))</f>
        <v/>
      </c>
      <c r="C246" s="1"/>
      <c r="D246" s="1"/>
      <c r="E246" s="268"/>
      <c r="F246" s="268"/>
      <c r="G246" s="268"/>
      <c r="H246" s="268"/>
      <c r="I246" s="268"/>
    </row>
    <row r="247" spans="1:10" x14ac:dyDescent="0.25">
      <c r="A247" s="1"/>
      <c r="B247" s="1"/>
      <c r="C247" s="31"/>
      <c r="D247" s="1"/>
      <c r="E247" s="268"/>
      <c r="F247" s="268"/>
      <c r="G247" s="268"/>
      <c r="H247" s="268"/>
      <c r="I247" s="268"/>
    </row>
    <row r="248" spans="1:10" x14ac:dyDescent="0.25">
      <c r="A248" s="1"/>
      <c r="B248" s="32" t="str">
        <f xml:space="preserve"> IF(AND(B249 = "", B250 = ""), "", "If Regular Base Hours and/or Base Pay Rate are not provided on the check stubs, enter the numbers calculated below.")</f>
        <v/>
      </c>
      <c r="C248" s="31"/>
      <c r="D248" s="1"/>
      <c r="E248" s="268"/>
      <c r="F248" s="268"/>
      <c r="G248" s="268"/>
      <c r="H248" s="268"/>
      <c r="I248" s="268"/>
    </row>
    <row r="249" spans="1:10" x14ac:dyDescent="0.25">
      <c r="A249" s="1"/>
      <c r="B249" s="33" t="str">
        <f>IF(D207 = "Pay Stubs", IF(G239 = "Hourly Pay Rate", IF(AND(C249="", D249 = "", E249 = ""), "","Hours Calculator"), ""), "")</f>
        <v/>
      </c>
      <c r="C249" s="34" t="str">
        <f>IF(D207 = "Pay Stubs", IF(G239 = "Hourly Pay Rate", IF(C239 = "", "",C240/C239), ""), "")</f>
        <v/>
      </c>
      <c r="D249" s="34" t="str">
        <f>IF(D207 = "Pay Stubs", IF(G239 = "Hourly Pay Rate", IF(D239 = "", "", D240/D239), ""), "")</f>
        <v/>
      </c>
      <c r="E249" s="34" t="str">
        <f>IF(D207 = "Pay Stubs", IF(G239 = "Hourly Pay Rate", IF(E239 = "", "", E240/E239), ""), "")</f>
        <v/>
      </c>
      <c r="F249" s="268"/>
      <c r="G249" s="35"/>
      <c r="H249" s="1"/>
      <c r="I249" s="268"/>
    </row>
    <row r="250" spans="1:10" x14ac:dyDescent="0.25">
      <c r="A250" s="1"/>
      <c r="B250" s="33" t="str">
        <f>IF(D207 = "Pay Stubs", IF(G239 = "Hourly Pay Rate", IF(AND(C250="", D250 = "", E250 = ""), "","Rate Calculator"), ""), "")</f>
        <v/>
      </c>
      <c r="C250" s="36" t="str">
        <f>IF(D207 = "Pay Stubs", IF(G239="Hourly Pay Rate", IF(OR(C238 = "",C238 = 0), "", C240/C238),""), "")</f>
        <v/>
      </c>
      <c r="D250" s="36" t="str">
        <f>IF(D207="Pay Stubs",IF(G239="Hourly Pay Rate",IF(OR(D238="", D238 = 0),"",D240/D238), ""),"")</f>
        <v/>
      </c>
      <c r="E250" s="36" t="str">
        <f>IF(D207 = "Pay Stubs", IF(G239="Hourly Pay Rate", IF(OR(E238 = "",E238 = 0), "", E240/E238), ""), "")</f>
        <v/>
      </c>
      <c r="F250" s="1"/>
      <c r="G250" s="35"/>
      <c r="H250" s="1"/>
      <c r="I250" s="268"/>
    </row>
    <row r="251" spans="1:10" x14ac:dyDescent="0.25">
      <c r="A251" s="1"/>
      <c r="B251" s="268"/>
      <c r="C251" s="268"/>
      <c r="D251" s="268"/>
      <c r="E251" s="268"/>
      <c r="F251" s="268"/>
      <c r="G251" s="1"/>
      <c r="H251" s="6"/>
      <c r="I251" s="268"/>
    </row>
  </sheetData>
  <sheetProtection algorithmName="SHA-512" hashValue="QW3VlHIB1WMBUuIoyUSWIlcDILgV0PEzDV4mstTKpry5a0cCNROf7u8obnozzRNCrXGtpIVs4uB28hKPT/TlJQ==" saltValue="ph1cMtufGIrtvp/Gw9g8QQ==" spinCount="100000" sheet="1" selectLockedCells="1"/>
  <mergeCells count="138">
    <mergeCell ref="B1:I2"/>
    <mergeCell ref="E5:H5"/>
    <mergeCell ref="B8:D8"/>
    <mergeCell ref="G8:H11"/>
    <mergeCell ref="B9:D9"/>
    <mergeCell ref="B10:D10"/>
    <mergeCell ref="B11:D11"/>
    <mergeCell ref="B12:D12"/>
    <mergeCell ref="B13:D13"/>
    <mergeCell ref="B14:D14"/>
    <mergeCell ref="B15:D15"/>
    <mergeCell ref="C19:D19"/>
    <mergeCell ref="C20:D20"/>
    <mergeCell ref="C21:D21"/>
    <mergeCell ref="C22:D22"/>
    <mergeCell ref="C23:D23"/>
    <mergeCell ref="C24:D24"/>
    <mergeCell ref="C25:D25"/>
    <mergeCell ref="B32:B34"/>
    <mergeCell ref="C32:D32"/>
    <mergeCell ref="C33:D33"/>
    <mergeCell ref="C34:D34"/>
    <mergeCell ref="B35:B38"/>
    <mergeCell ref="C35:D35"/>
    <mergeCell ref="C36:D36"/>
    <mergeCell ref="C37:D37"/>
    <mergeCell ref="C38:D38"/>
    <mergeCell ref="C40:D40"/>
    <mergeCell ref="F50:G50"/>
    <mergeCell ref="D55:G55"/>
    <mergeCell ref="C43:D43"/>
    <mergeCell ref="C44:D44"/>
    <mergeCell ref="C46:D46"/>
    <mergeCell ref="C47:D47"/>
    <mergeCell ref="C49:D49"/>
    <mergeCell ref="C26:D26"/>
    <mergeCell ref="C29:D29"/>
    <mergeCell ref="F29:G29"/>
    <mergeCell ref="C62:H62"/>
    <mergeCell ref="C65:D65"/>
    <mergeCell ref="B66:B69"/>
    <mergeCell ref="C66:D66"/>
    <mergeCell ref="G66:H66"/>
    <mergeCell ref="C67:D67"/>
    <mergeCell ref="F67:H67"/>
    <mergeCell ref="C68:D68"/>
    <mergeCell ref="F68:G68"/>
    <mergeCell ref="C69:D69"/>
    <mergeCell ref="C70:D70"/>
    <mergeCell ref="C71:D72"/>
    <mergeCell ref="C73:D73"/>
    <mergeCell ref="C74:D74"/>
    <mergeCell ref="C75:D75"/>
    <mergeCell ref="C77:H77"/>
    <mergeCell ref="C78:D78"/>
    <mergeCell ref="C79:D79"/>
    <mergeCell ref="F79:G79"/>
    <mergeCell ref="C81:E81"/>
    <mergeCell ref="C82:H82"/>
    <mergeCell ref="F85:F88"/>
    <mergeCell ref="G85:H88"/>
    <mergeCell ref="G89:H89"/>
    <mergeCell ref="D105:G105"/>
    <mergeCell ref="C112:H112"/>
    <mergeCell ref="C115:D115"/>
    <mergeCell ref="B116:B119"/>
    <mergeCell ref="C116:D116"/>
    <mergeCell ref="G116:H116"/>
    <mergeCell ref="C117:D117"/>
    <mergeCell ref="F117:H117"/>
    <mergeCell ref="C118:D118"/>
    <mergeCell ref="F118:G118"/>
    <mergeCell ref="C119:D119"/>
    <mergeCell ref="C120:D120"/>
    <mergeCell ref="C121:D122"/>
    <mergeCell ref="C123:D123"/>
    <mergeCell ref="C124:D124"/>
    <mergeCell ref="C125:D125"/>
    <mergeCell ref="C127:H127"/>
    <mergeCell ref="C128:D128"/>
    <mergeCell ref="C129:D129"/>
    <mergeCell ref="F129:G129"/>
    <mergeCell ref="C132:H132"/>
    <mergeCell ref="F135:F138"/>
    <mergeCell ref="G135:H138"/>
    <mergeCell ref="G139:H139"/>
    <mergeCell ref="D155:G155"/>
    <mergeCell ref="C162:H162"/>
    <mergeCell ref="C165:D165"/>
    <mergeCell ref="B166:B169"/>
    <mergeCell ref="C166:D166"/>
    <mergeCell ref="G166:H166"/>
    <mergeCell ref="C167:D167"/>
    <mergeCell ref="F167:H167"/>
    <mergeCell ref="C168:D168"/>
    <mergeCell ref="F168:G168"/>
    <mergeCell ref="C169:D169"/>
    <mergeCell ref="B216:B219"/>
    <mergeCell ref="C216:D216"/>
    <mergeCell ref="G216:H216"/>
    <mergeCell ref="C217:D217"/>
    <mergeCell ref="F217:H217"/>
    <mergeCell ref="C218:D218"/>
    <mergeCell ref="F218:G218"/>
    <mergeCell ref="C219:D219"/>
    <mergeCell ref="C170:D170"/>
    <mergeCell ref="C171:D172"/>
    <mergeCell ref="C173:D173"/>
    <mergeCell ref="C174:D174"/>
    <mergeCell ref="C175:D175"/>
    <mergeCell ref="C177:H177"/>
    <mergeCell ref="C178:D178"/>
    <mergeCell ref="C179:D179"/>
    <mergeCell ref="F179:G179"/>
    <mergeCell ref="C221:D222"/>
    <mergeCell ref="C223:D223"/>
    <mergeCell ref="C224:D224"/>
    <mergeCell ref="C225:D225"/>
    <mergeCell ref="C227:H227"/>
    <mergeCell ref="C215:D215"/>
    <mergeCell ref="C27:D27"/>
    <mergeCell ref="G239:H239"/>
    <mergeCell ref="C228:D228"/>
    <mergeCell ref="C229:D229"/>
    <mergeCell ref="F229:G229"/>
    <mergeCell ref="C231:E231"/>
    <mergeCell ref="C232:H232"/>
    <mergeCell ref="F235:F238"/>
    <mergeCell ref="G235:H238"/>
    <mergeCell ref="C220:D220"/>
    <mergeCell ref="C181:E181"/>
    <mergeCell ref="C182:H182"/>
    <mergeCell ref="F185:F188"/>
    <mergeCell ref="G185:H188"/>
    <mergeCell ref="G189:H189"/>
    <mergeCell ref="D205:G205"/>
    <mergeCell ref="C212:H212"/>
    <mergeCell ref="C131:E131"/>
  </mergeCells>
  <conditionalFormatting sqref="C81:E81">
    <cfRule type="expression" dxfId="167" priority="24" stopIfTrue="1">
      <formula>IF(OR(E79="Monthly",E79="Semi-monthly"),"TRUE","FALSE")</formula>
    </cfRule>
    <cfRule type="cellIs" dxfId="166" priority="26" stopIfTrue="1" operator="equal">
      <formula>"Payroll Frequency changed, delete value in F129"</formula>
    </cfRule>
  </conditionalFormatting>
  <conditionalFormatting sqref="C131:E131">
    <cfRule type="expression" dxfId="165" priority="19" stopIfTrue="1">
      <formula>IF(OR(E129="Monthly",E129="Semi-monthly"),"TRUE","FALSE")</formula>
    </cfRule>
    <cfRule type="cellIs" dxfId="164" priority="21" stopIfTrue="1" operator="equal">
      <formula>"Payroll Frequency changed, delete value in F129"</formula>
    </cfRule>
  </conditionalFormatting>
  <conditionalFormatting sqref="C181:E181">
    <cfRule type="expression" dxfId="163" priority="15" stopIfTrue="1">
      <formula>IF(OR(E179="Monthly",E179="Semi-monthly"),"TRUE","FALSE")</formula>
    </cfRule>
    <cfRule type="cellIs" dxfId="162" priority="17" stopIfTrue="1" operator="equal">
      <formula>"Payroll Frequency changed, delete value in F129"</formula>
    </cfRule>
  </conditionalFormatting>
  <conditionalFormatting sqref="C231:E231">
    <cfRule type="expression" dxfId="161" priority="11" stopIfTrue="1">
      <formula>IF(OR(E229="Monthly",E229="Semi-monthly"),"TRUE","FALSE")</formula>
    </cfRule>
    <cfRule type="cellIs" dxfId="160" priority="13" stopIfTrue="1" operator="equal">
      <formula>"Payroll Frequency changed, delete value in F129"</formula>
    </cfRule>
  </conditionalFormatting>
  <conditionalFormatting sqref="F81">
    <cfRule type="expression" dxfId="159" priority="23" stopIfTrue="1">
      <formula>IF(D57="Pay Stubs",IF(OR(E79="Semi-monthly",E79="Monthly"),1,0),0)</formula>
    </cfRule>
    <cfRule type="cellIs" dxfId="158" priority="25" stopIfTrue="1" operator="greaterThan">
      <formula>$G$131</formula>
    </cfRule>
  </conditionalFormatting>
  <conditionalFormatting sqref="F131">
    <cfRule type="expression" dxfId="157" priority="18" stopIfTrue="1">
      <formula>IF(D107="Pay Stubs",IF(OR(E129="Semi-monthly",E129="Monthly"),1,0),0)</formula>
    </cfRule>
    <cfRule type="cellIs" dxfId="156" priority="20" stopIfTrue="1" operator="greaterThan">
      <formula>$G$131</formula>
    </cfRule>
  </conditionalFormatting>
  <conditionalFormatting sqref="F181">
    <cfRule type="expression" dxfId="155" priority="14" stopIfTrue="1">
      <formula>IF(D157="Pay Stubs",IF(OR(E179="Semi-monthly",E179="Monthly"),1,0),0)</formula>
    </cfRule>
    <cfRule type="cellIs" dxfId="154" priority="16" stopIfTrue="1" operator="greaterThan">
      <formula>$G$131</formula>
    </cfRule>
  </conditionalFormatting>
  <conditionalFormatting sqref="F231">
    <cfRule type="expression" dxfId="153" priority="10" stopIfTrue="1">
      <formula>IF(D207="Pay Stubs",IF(OR(E229="Semi-monthly",E229="Monthly"),1,0),0)</formula>
    </cfRule>
    <cfRule type="cellIs" dxfId="152" priority="12" stopIfTrue="1" operator="greaterThan">
      <formula>$G$131</formula>
    </cfRule>
  </conditionalFormatting>
  <conditionalFormatting sqref="H68">
    <cfRule type="expression" dxfId="151" priority="22">
      <formula>IF(OR(E67="Semi-Monthly",E67="Monthly"),1,0)</formula>
    </cfRule>
    <cfRule type="cellIs" dxfId="150" priority="27" stopIfTrue="1" operator="greaterThan">
      <formula>I68</formula>
    </cfRule>
    <cfRule type="cellIs" dxfId="149" priority="28" stopIfTrue="1" operator="lessThan">
      <formula>I68</formula>
    </cfRule>
  </conditionalFormatting>
  <conditionalFormatting sqref="H118">
    <cfRule type="expression" dxfId="148" priority="7">
      <formula>IF(OR(E117="Semi-Monthly",E117="Monthly"),1,0)</formula>
    </cfRule>
    <cfRule type="cellIs" dxfId="147" priority="8" stopIfTrue="1" operator="greaterThan">
      <formula>I118</formula>
    </cfRule>
    <cfRule type="cellIs" dxfId="146" priority="9" stopIfTrue="1" operator="lessThan">
      <formula>I118</formula>
    </cfRule>
  </conditionalFormatting>
  <conditionalFormatting sqref="H168">
    <cfRule type="expression" dxfId="145" priority="4">
      <formula>IF(OR(E167="Semi-Monthly",E167="Monthly"),1,0)</formula>
    </cfRule>
    <cfRule type="cellIs" dxfId="144" priority="5" stopIfTrue="1" operator="greaterThan">
      <formula>I168</formula>
    </cfRule>
    <cfRule type="cellIs" dxfId="143" priority="6" stopIfTrue="1" operator="lessThan">
      <formula>I168</formula>
    </cfRule>
  </conditionalFormatting>
  <conditionalFormatting sqref="H218">
    <cfRule type="expression" dxfId="142" priority="1">
      <formula>IF(OR(E217="Semi-Monthly",E217="Monthly"),1,0)</formula>
    </cfRule>
    <cfRule type="cellIs" dxfId="141" priority="2" stopIfTrue="1" operator="greaterThan">
      <formula>I218</formula>
    </cfRule>
    <cfRule type="cellIs" dxfId="140" priority="3" stopIfTrue="1" operator="lessThan">
      <formula>I218</formula>
    </cfRule>
  </conditionalFormatting>
  <dataValidations xWindow="523" yWindow="351" count="22">
    <dataValidation allowBlank="1" showInputMessage="1" showErrorMessage="1" prompt="Earnings for the remainder of the year will be based on the monthly average of the adjusted income from the two most recent years.  If less than two prior years self employment history, the current year will be included in the average." sqref="H42" xr:uid="{00000000-0002-0000-0600-000000000000}"/>
    <dataValidation allowBlank="1" showInputMessage="1" showErrorMessage="1" prompt="Include vacation, holiday and sick time in regular/base hours.  " sqref="B88 B138 B188 B238" xr:uid="{00000000-0002-0000-0600-000001000000}"/>
    <dataValidation allowBlank="1" showInputMessage="1" showErrorMessage="1" prompt="Include vacation, holiday and sick pay in Base Pay." sqref="B90 B140 B190 B240" xr:uid="{00000000-0002-0000-0600-000002000000}"/>
    <dataValidation allowBlank="1" showInputMessage="1" showErrorMessage="1" prompt="It is important to determine the pay schedule to accurately calculate pay periods to date." sqref="C81:E81 C181:E181 F68:G68 F118:G118 C131:E131 F168:G168 C231:E231 F218:G218" xr:uid="{00000000-0002-0000-0600-000003000000}"/>
    <dataValidation allowBlank="1" showInputMessage="1" showErrorMessage="1" prompt="Count full weeks from off season start date to off season end date indicated on VOE." sqref="C29:D29" xr:uid="{00000000-0002-0000-0600-000004000000}"/>
    <dataValidation type="list" allowBlank="1" showInputMessage="1" showErrorMessage="1" sqref="H29" xr:uid="{00000000-0002-0000-0600-000005000000}">
      <formula1>"No, Yes"</formula1>
    </dataValidation>
    <dataValidation allowBlank="1" showInputMessage="1" showErrorMessage="1" prompt="Enter the Household Member Number (1-15) from the Household Summary Tab." sqref="D5" xr:uid="{00000000-0002-0000-0600-000006000000}"/>
    <dataValidation allowBlank="1" showInputMessage="1" showErrorMessage="1" prompt="If unknown enter Weekly." sqref="C167:D167 C67:D67 C117:D117 C217:D217" xr:uid="{00000000-0002-0000-0600-000007000000}"/>
    <dataValidation allowBlank="1" showInputMessage="1" showErrorMessage="1" prompt="If blank, worksheet calculation assumes the person was employed at position prior to January 1 of the income documentation year." sqref="C209 C109 C159 C59" xr:uid="{00000000-0002-0000-0600-000008000000}"/>
    <dataValidation allowBlank="1" showInputMessage="1" showErrorMessage="1" prompt="Enter the type of income documentation used to qualify the household." sqref="C207 C107 C157 C57" xr:uid="{00000000-0002-0000-0600-000009000000}"/>
    <dataValidation allowBlank="1" showInputMessage="1" showErrorMessage="1" prompt="If Thru Date is not provided, enter the date the VOE was signed." sqref="C168:D168 C68:D68 C118:D118 C218:D218" xr:uid="{00000000-0002-0000-0600-00000A000000}"/>
    <dataValidation type="list" allowBlank="1" showInputMessage="1" showErrorMessage="1" sqref="D207 D107 D157 D57" xr:uid="{00000000-0002-0000-0600-00000B000000}">
      <formula1>"VOE, Pay Stubs"</formula1>
    </dataValidation>
    <dataValidation showDropDown="1" showInputMessage="1" showErrorMessage="1" sqref="G157:G158 G207:G208 G107:G108 G57:G58" xr:uid="{00000000-0002-0000-0600-00000C000000}"/>
    <dataValidation allowBlank="1" showInputMessage="1" showErrorMessage="1" prompt="If a range of hours is indicated on the VOE, enter the high end of the range." sqref="C165:D165 C33:D33 C65:D65 C115:D115 C215:D215" xr:uid="{00000000-0002-0000-0600-00000D000000}"/>
    <dataValidation type="list" allowBlank="1" showInputMessage="1" showErrorMessage="1" error="Please delete the entry and select a schedule from the drop down list." sqref="E179 E167 E79 E67 E129 E117 E229 E217" xr:uid="{00000000-0002-0000-0600-00000E000000}">
      <formula1>"Weekly, Bi-Weekly, Semi-Monthly, Monthly"</formula1>
    </dataValidation>
    <dataValidation type="whole" allowBlank="1" showInputMessage="1" showErrorMessage="1" sqref="F81 F181 H68 H118 F131 H168 F231 H218" xr:uid="{00000000-0002-0000-0600-00000F000000}">
      <formula1>0</formula1>
      <formula2>24</formula2>
    </dataValidation>
    <dataValidation type="list" allowBlank="1" showInputMessage="1" showErrorMessage="1" sqref="G189:H189 G166:H166 G89:H89 G66:H66 G139:H139 G116:H116 G239:H239 G216:H216" xr:uid="{00000000-0002-0000-0600-000010000000}">
      <formula1>"Hourly Pay Rate, Weekly Pay Rate, Bi-Weekly Pay Rate, Semi-Monthly Pay Rate, Monthly Pay Rate, Annual Pay Rate"</formula1>
    </dataValidation>
    <dataValidation type="whole" allowBlank="1" showInputMessage="1" showErrorMessage="1" error="Weeks Off Work During Year + Weeks Employed to Date can not exceed 52." sqref="E29" xr:uid="{00000000-0002-0000-0600-000011000000}">
      <formula1>0</formula1>
      <formula2>D31</formula2>
    </dataValidation>
    <dataValidation type="whole" operator="lessThanOrEqual" allowBlank="1" showInputMessage="1" showErrorMessage="1" error="Weeks Employed to Date can not exceed Weeks Employed in Calendar Year." sqref="E32" xr:uid="{00000000-0002-0000-0600-000012000000}">
      <formula1>C31</formula1>
    </dataValidation>
    <dataValidation type="custom" allowBlank="1" showInputMessage="1" showErrorMessage="1" errorTitle="Missing Information" error="Verification and hire date must be indicated above before income can be entered." sqref="E65:E66 E68:E70 E74:E75 E72 D88:E92 D93:F93 C88:C93 C85:E87 C188:C193 C135:E137 E115:E116 E118:E120 E124:E125 E122 D138:E142 D143:F143 C138:C143 C185:E187 E165:E166 E168:E170 E174:E175 E172 D188:E192 D193:F193 C235:E237 D243:F243 C238:C243 E224:E225 E222 D238:E242 E215:E216 E218:E220" xr:uid="{00000000-0002-0000-0600-000013000000}">
      <formula1>$E$57=1</formula1>
    </dataValidation>
    <dataValidation type="custom" allowBlank="1" showInputMessage="1" showErrorMessage="1" errorTitle="Missing Information" error="Verification and hire date must be indicated above before income can be entered." prompt="If YTD amount is not listed on the pay stubs leave blank." sqref="F90:F92 F140:F142 F190:F192 F240:F242" xr:uid="{00000000-0002-0000-0600-000014000000}">
      <formula1>$E$57=1</formula1>
    </dataValidation>
    <dataValidation allowBlank="1" showInputMessage="1" showErrorMessage="1" errorTitle="Missing Information" error="Verification and hire date must be indicated above before income can be entered." sqref="E73 E173 E123 E223" xr:uid="{00000000-0002-0000-0600-000015000000}"/>
  </dataValidations>
  <pageMargins left="0.25" right="0.25" top="0.5" bottom="0.5" header="0.3" footer="0.3"/>
  <pageSetup orientation="portrait" blackAndWhite="1" errors="blank" r:id="rId1"/>
  <headerFooter>
    <oddFooter>&amp;R&amp;8January 2016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Z251"/>
  <sheetViews>
    <sheetView showGridLines="0" zoomScaleNormal="100" workbookViewId="0">
      <selection activeCell="E25" sqref="E25"/>
    </sheetView>
  </sheetViews>
  <sheetFormatPr defaultRowHeight="15.75" x14ac:dyDescent="0.25"/>
  <cols>
    <col min="1" max="1" width="5.25" customWidth="1"/>
    <col min="2" max="2" width="15.75" customWidth="1"/>
    <col min="3" max="3" width="11.25" customWidth="1"/>
    <col min="4" max="4" width="18.25" customWidth="1"/>
    <col min="5" max="5" width="11.625" customWidth="1"/>
    <col min="6" max="6" width="11.25" customWidth="1"/>
    <col min="7" max="7" width="12.25" customWidth="1"/>
    <col min="8" max="8" width="10.625" customWidth="1"/>
    <col min="9" max="9" width="3.75" customWidth="1"/>
    <col min="10" max="10" width="15.125" customWidth="1"/>
    <col min="11" max="11" width="9.75" customWidth="1"/>
    <col min="12" max="12" width="15" style="2" customWidth="1"/>
    <col min="13" max="13" width="7.75" style="2" customWidth="1"/>
    <col min="14" max="14" width="9.25" customWidth="1"/>
    <col min="17" max="17" width="12.75" customWidth="1"/>
    <col min="19" max="19" width="11.625" customWidth="1"/>
    <col min="20" max="20" width="13.125" customWidth="1"/>
    <col min="21" max="21" width="12.25" customWidth="1"/>
    <col min="22" max="22" width="10.5" customWidth="1"/>
    <col min="23" max="23" width="12" customWidth="1"/>
    <col min="24" max="24" width="10.125" customWidth="1"/>
  </cols>
  <sheetData>
    <row r="1" spans="1:23" ht="15.75" customHeight="1" x14ac:dyDescent="0.25">
      <c r="A1" s="1"/>
      <c r="B1" s="374" t="s">
        <v>245</v>
      </c>
      <c r="C1" s="375"/>
      <c r="D1" s="375"/>
      <c r="E1" s="375"/>
      <c r="F1" s="375"/>
      <c r="G1" s="375"/>
      <c r="H1" s="375"/>
      <c r="I1" s="376"/>
      <c r="J1" s="49"/>
      <c r="K1" s="49"/>
      <c r="L1" s="50"/>
      <c r="M1" s="50"/>
      <c r="N1" s="49"/>
      <c r="O1" s="49"/>
      <c r="P1" s="49"/>
      <c r="Q1" s="49"/>
      <c r="R1" s="49"/>
      <c r="S1" s="49"/>
      <c r="T1" s="49"/>
      <c r="U1" s="49"/>
      <c r="V1" s="49"/>
      <c r="W1" s="49"/>
    </row>
    <row r="2" spans="1:23" ht="22.5" customHeight="1" thickBot="1" x14ac:dyDescent="0.3">
      <c r="A2" s="1"/>
      <c r="B2" s="377"/>
      <c r="C2" s="378"/>
      <c r="D2" s="378"/>
      <c r="E2" s="378"/>
      <c r="F2" s="378"/>
      <c r="G2" s="378"/>
      <c r="H2" s="378"/>
      <c r="I2" s="379"/>
      <c r="J2" s="49"/>
      <c r="K2" s="49"/>
      <c r="L2" s="50"/>
      <c r="M2" s="50"/>
      <c r="N2" s="49"/>
      <c r="O2" s="49"/>
      <c r="P2" s="49"/>
      <c r="Q2" s="49"/>
      <c r="R2" s="49"/>
      <c r="S2" s="49"/>
      <c r="T2" s="49"/>
      <c r="U2" s="49"/>
      <c r="V2" s="49"/>
      <c r="W2" s="49"/>
    </row>
    <row r="3" spans="1:23" ht="14.25" customHeight="1" x14ac:dyDescent="0.25">
      <c r="A3" s="1"/>
      <c r="B3" s="1"/>
      <c r="C3" s="1"/>
      <c r="D3" s="1"/>
      <c r="E3" s="1"/>
      <c r="F3" s="7" t="s">
        <v>141</v>
      </c>
      <c r="G3" s="7"/>
      <c r="H3" s="7"/>
      <c r="I3" s="1"/>
      <c r="J3" s="49"/>
      <c r="K3" s="49"/>
      <c r="L3" s="50"/>
      <c r="M3" s="50"/>
      <c r="N3" s="49"/>
      <c r="O3" s="49"/>
      <c r="P3" s="49"/>
      <c r="Q3" s="49"/>
      <c r="R3" s="49"/>
      <c r="S3" s="49"/>
      <c r="T3" s="49"/>
      <c r="U3" s="49"/>
      <c r="V3" s="49"/>
      <c r="W3" s="49"/>
    </row>
    <row r="4" spans="1:23" ht="13.5" customHeight="1" thickBot="1" x14ac:dyDescent="0.3">
      <c r="A4" s="1"/>
      <c r="B4" s="87" t="s">
        <v>242</v>
      </c>
      <c r="C4" s="54"/>
      <c r="D4" s="8"/>
      <c r="E4" s="268"/>
      <c r="F4" s="7"/>
      <c r="G4" s="7"/>
      <c r="H4" s="7"/>
      <c r="I4" s="1"/>
      <c r="J4" s="49"/>
      <c r="K4" s="49"/>
      <c r="L4" s="50"/>
      <c r="M4" s="50"/>
      <c r="N4" s="49"/>
      <c r="O4" s="49"/>
      <c r="P4" s="49"/>
      <c r="Q4" s="49"/>
      <c r="R4" s="49"/>
      <c r="S4" s="49"/>
      <c r="T4" s="49"/>
      <c r="U4" s="49"/>
      <c r="V4" s="49"/>
      <c r="W4" s="49"/>
    </row>
    <row r="5" spans="1:23" ht="15" customHeight="1" thickBot="1" x14ac:dyDescent="0.3">
      <c r="A5" s="53"/>
      <c r="B5" s="57" t="s">
        <v>243</v>
      </c>
      <c r="C5" s="55"/>
      <c r="D5" s="269">
        <v>4</v>
      </c>
      <c r="E5" s="380" t="str">
        <f>IF(D5 = "", "", IF(OR(D5=0, D5&gt;15), "Invalid Household Member Number", IF(VLOOKUP(D5, Name, 2, FALSE) = "", "Name not entered on Household Summary", VLOOKUP(D5, Name, 2, FALSE))))</f>
        <v>Name not entered on Household Summary</v>
      </c>
      <c r="F5" s="380"/>
      <c r="G5" s="380"/>
      <c r="H5" s="381"/>
      <c r="I5" s="1"/>
      <c r="J5" s="49"/>
      <c r="K5" s="49"/>
      <c r="L5" s="50"/>
      <c r="M5" s="50"/>
      <c r="N5" s="49"/>
      <c r="O5" s="49"/>
      <c r="P5" s="49"/>
      <c r="Q5" s="49"/>
      <c r="R5" s="49"/>
      <c r="S5" s="49"/>
      <c r="T5" s="49"/>
      <c r="U5" s="49"/>
      <c r="V5" s="49"/>
      <c r="W5" s="49"/>
    </row>
    <row r="6" spans="1:23" ht="15" customHeight="1" x14ac:dyDescent="0.25">
      <c r="A6" s="1"/>
      <c r="B6" s="1"/>
      <c r="C6" s="1"/>
      <c r="D6" s="1"/>
      <c r="E6" s="1"/>
      <c r="F6" s="52" t="s">
        <v>144</v>
      </c>
      <c r="G6" s="1"/>
      <c r="H6" s="1"/>
      <c r="I6" s="1"/>
      <c r="J6" s="49"/>
      <c r="K6" s="49"/>
      <c r="L6" s="50"/>
      <c r="M6" s="50"/>
      <c r="N6" s="49"/>
      <c r="O6" s="49"/>
      <c r="P6" s="49"/>
      <c r="Q6" s="49"/>
      <c r="R6" s="49"/>
      <c r="S6" s="49"/>
      <c r="T6" s="49"/>
      <c r="U6" s="49"/>
      <c r="V6" s="49"/>
      <c r="W6" s="49"/>
    </row>
    <row r="7" spans="1:23" ht="11.25" customHeight="1" x14ac:dyDescent="0.25">
      <c r="A7" s="1"/>
      <c r="B7" s="5" t="s">
        <v>145</v>
      </c>
      <c r="C7" s="268"/>
      <c r="D7" s="1"/>
      <c r="E7" s="52" t="s">
        <v>146</v>
      </c>
      <c r="F7" s="52" t="s">
        <v>147</v>
      </c>
      <c r="G7" s="1"/>
      <c r="H7" s="1"/>
      <c r="I7" s="1"/>
      <c r="J7" s="49"/>
      <c r="K7" s="49"/>
      <c r="L7" s="50"/>
      <c r="M7" s="50"/>
      <c r="N7" s="49"/>
      <c r="O7" s="49"/>
      <c r="P7" s="49"/>
      <c r="Q7" s="49"/>
      <c r="R7" s="49"/>
      <c r="S7" s="49"/>
      <c r="T7" s="49"/>
      <c r="U7" s="49"/>
      <c r="V7" s="49"/>
      <c r="W7" s="49"/>
    </row>
    <row r="8" spans="1:23" x14ac:dyDescent="0.25">
      <c r="A8" s="1"/>
      <c r="B8" s="373" t="str">
        <f>IF(D55 = "", "Position 1", D55)</f>
        <v>Position 1</v>
      </c>
      <c r="C8" s="373"/>
      <c r="D8" s="373"/>
      <c r="E8" s="83" t="s">
        <v>148</v>
      </c>
      <c r="F8" s="270">
        <f>IF(D57="VOE",IF(H73&gt;G73,H73,G73),IF(D57="Pay Stubs",IF(H93&gt;G93,H93,G93),0))</f>
        <v>0</v>
      </c>
      <c r="G8" s="382" t="s">
        <v>149</v>
      </c>
      <c r="H8" s="383"/>
      <c r="I8" s="1"/>
      <c r="J8" s="49"/>
      <c r="K8" s="49"/>
      <c r="L8" s="50"/>
      <c r="M8" s="50"/>
      <c r="N8" s="49"/>
      <c r="O8" s="49"/>
      <c r="P8" s="49"/>
      <c r="Q8" s="49"/>
      <c r="R8" s="49"/>
      <c r="S8" s="49"/>
      <c r="T8" s="49"/>
      <c r="U8" s="49"/>
      <c r="V8" s="49"/>
      <c r="W8" s="49"/>
    </row>
    <row r="9" spans="1:23" x14ac:dyDescent="0.25">
      <c r="A9" s="1"/>
      <c r="B9" s="373" t="str">
        <f>IF(D105 = "", "Position 2", D105)</f>
        <v>Position 2</v>
      </c>
      <c r="C9" s="373"/>
      <c r="D9" s="373"/>
      <c r="E9" s="83" t="s">
        <v>150</v>
      </c>
      <c r="F9" s="270">
        <f>IF(D107="VOE",IF(H123&gt;G123,H123,G123),IF(D107="Pay Stubs",IF(H143&gt;G143,H143,G143),0))</f>
        <v>0</v>
      </c>
      <c r="G9" s="382"/>
      <c r="H9" s="383"/>
      <c r="I9" s="1"/>
      <c r="J9" s="49"/>
      <c r="K9" s="49"/>
      <c r="L9" s="50"/>
      <c r="M9" s="50"/>
      <c r="N9" s="49"/>
      <c r="O9" s="49"/>
      <c r="P9" s="49"/>
      <c r="Q9" s="49"/>
      <c r="R9" s="49"/>
      <c r="S9" s="49"/>
      <c r="T9" s="49"/>
      <c r="U9" s="49"/>
      <c r="V9" s="49"/>
      <c r="W9" s="49"/>
    </row>
    <row r="10" spans="1:23" x14ac:dyDescent="0.25">
      <c r="A10" s="1"/>
      <c r="B10" s="373" t="str">
        <f>IF(D155 = "", "Position 3", D155)</f>
        <v>Position 3</v>
      </c>
      <c r="C10" s="373"/>
      <c r="D10" s="373"/>
      <c r="E10" s="83" t="s">
        <v>151</v>
      </c>
      <c r="F10" s="270">
        <f>IF(D157="VOE",IF(H173&gt;G173,H173,G173),IF(D157="Pay Stubs",IF(H193&gt;G193,H193,G193),0))</f>
        <v>0</v>
      </c>
      <c r="G10" s="382"/>
      <c r="H10" s="383"/>
      <c r="I10" s="1"/>
      <c r="J10" s="49"/>
      <c r="K10" s="49"/>
      <c r="L10" s="50"/>
      <c r="M10" s="50"/>
      <c r="N10" s="49"/>
      <c r="O10" s="49"/>
      <c r="P10" s="49"/>
      <c r="Q10" s="49"/>
      <c r="R10" s="49"/>
      <c r="S10" s="49"/>
      <c r="T10" s="49"/>
      <c r="U10" s="49"/>
      <c r="V10" s="49"/>
      <c r="W10" s="49"/>
    </row>
    <row r="11" spans="1:23" x14ac:dyDescent="0.25">
      <c r="A11" s="1"/>
      <c r="B11" s="373" t="str">
        <f>IF(D205 = "", "Position 4", D205)</f>
        <v>Position 4</v>
      </c>
      <c r="C11" s="373"/>
      <c r="D11" s="373"/>
      <c r="E11" s="83" t="s">
        <v>152</v>
      </c>
      <c r="F11" s="270">
        <f>IF(D207="VOE",IF(H223&gt;G223,H223,G223),IF(D207="Pay Stubs",IF(H243&gt;G243,H243,G243),0))</f>
        <v>0</v>
      </c>
      <c r="G11" s="382"/>
      <c r="H11" s="383"/>
      <c r="I11" s="1"/>
      <c r="J11" s="49"/>
      <c r="K11" s="49"/>
      <c r="L11" s="50"/>
      <c r="M11" s="50"/>
      <c r="N11" s="49"/>
      <c r="O11" s="49"/>
      <c r="P11" s="49"/>
      <c r="Q11" s="49"/>
      <c r="R11" s="49"/>
      <c r="S11" s="49"/>
      <c r="T11" s="49"/>
      <c r="U11" s="49"/>
      <c r="V11" s="49"/>
      <c r="W11" s="49"/>
    </row>
    <row r="12" spans="1:23" x14ac:dyDescent="0.25">
      <c r="A12" s="1"/>
      <c r="B12" s="373" t="s">
        <v>153</v>
      </c>
      <c r="C12" s="373"/>
      <c r="D12" s="373"/>
      <c r="E12" s="83" t="s">
        <v>154</v>
      </c>
      <c r="F12" s="270">
        <f>G27</f>
        <v>0</v>
      </c>
      <c r="G12" s="1"/>
      <c r="H12" s="1"/>
      <c r="I12" s="1"/>
      <c r="J12" s="49"/>
      <c r="K12" s="49"/>
      <c r="L12" s="50"/>
      <c r="M12" s="50"/>
      <c r="N12" s="49"/>
      <c r="O12" s="49"/>
      <c r="P12" s="49"/>
      <c r="Q12" s="49"/>
      <c r="R12" s="49"/>
      <c r="S12" s="49"/>
      <c r="T12" s="49"/>
      <c r="U12" s="49"/>
      <c r="V12" s="49"/>
      <c r="W12" s="49"/>
    </row>
    <row r="13" spans="1:23" x14ac:dyDescent="0.25">
      <c r="A13" s="1"/>
      <c r="B13" s="373" t="s">
        <v>155</v>
      </c>
      <c r="C13" s="373"/>
      <c r="D13" s="373"/>
      <c r="E13" s="83" t="s">
        <v>156</v>
      </c>
      <c r="F13" s="270">
        <f>IF(AND(OR(H38 = "", H38 = 0), OR(G38 = "", G38 = 0)), 0, IF(H38&gt; G38, H38, G38))</f>
        <v>0</v>
      </c>
      <c r="G13" s="1"/>
      <c r="H13" s="1"/>
      <c r="I13" s="1"/>
      <c r="J13" s="49"/>
      <c r="K13" s="49"/>
      <c r="L13" s="50"/>
      <c r="M13" s="50"/>
      <c r="N13" s="49"/>
      <c r="O13" s="49"/>
      <c r="P13" s="49"/>
      <c r="Q13" s="49"/>
      <c r="R13" s="49"/>
      <c r="S13" s="49"/>
      <c r="T13" s="49"/>
      <c r="U13" s="49"/>
      <c r="V13" s="49"/>
      <c r="W13" s="49"/>
    </row>
    <row r="14" spans="1:23" x14ac:dyDescent="0.25">
      <c r="A14" s="1"/>
      <c r="B14" s="373" t="s">
        <v>157</v>
      </c>
      <c r="C14" s="373"/>
      <c r="D14" s="373"/>
      <c r="E14" s="83" t="s">
        <v>158</v>
      </c>
      <c r="F14" s="270">
        <f>H50</f>
        <v>0</v>
      </c>
      <c r="G14" s="1"/>
      <c r="H14" s="1"/>
      <c r="I14" s="1"/>
      <c r="J14" s="49"/>
      <c r="K14" s="49"/>
      <c r="L14" s="50"/>
      <c r="M14" s="50"/>
      <c r="N14" s="49"/>
      <c r="O14" s="49"/>
      <c r="P14" s="49"/>
      <c r="Q14" s="49"/>
      <c r="R14" s="49"/>
      <c r="S14" s="49"/>
      <c r="T14" s="49"/>
      <c r="U14" s="49"/>
      <c r="V14" s="49"/>
      <c r="W14" s="49"/>
    </row>
    <row r="15" spans="1:23" x14ac:dyDescent="0.25">
      <c r="A15" s="1"/>
      <c r="B15" s="373" t="s">
        <v>159</v>
      </c>
      <c r="C15" s="373"/>
      <c r="D15" s="373"/>
      <c r="E15" s="83"/>
      <c r="F15" s="270">
        <f>SUM(F8:F14)</f>
        <v>0</v>
      </c>
      <c r="G15" s="1"/>
      <c r="H15" s="1"/>
      <c r="I15" s="1"/>
      <c r="J15" s="49"/>
      <c r="K15" s="49"/>
      <c r="L15" s="50"/>
      <c r="M15" s="50"/>
      <c r="N15" s="49"/>
      <c r="O15" s="49"/>
      <c r="P15" s="49"/>
      <c r="Q15" s="49"/>
      <c r="R15" s="49"/>
      <c r="S15" s="49"/>
      <c r="T15" s="49"/>
      <c r="U15" s="49"/>
      <c r="V15" s="49"/>
      <c r="W15" s="49"/>
    </row>
    <row r="16" spans="1:23" ht="16.5" thickBot="1" x14ac:dyDescent="0.3">
      <c r="A16" s="1"/>
      <c r="B16" s="14"/>
      <c r="C16" s="14"/>
      <c r="D16" s="14"/>
      <c r="E16" s="14"/>
      <c r="F16" s="14"/>
      <c r="G16" s="14"/>
      <c r="H16" s="14"/>
      <c r="I16" s="1"/>
      <c r="J16" s="49"/>
      <c r="K16" s="49"/>
      <c r="L16" s="50"/>
      <c r="M16" s="50"/>
      <c r="N16" s="49"/>
      <c r="O16" s="49"/>
      <c r="P16" s="49"/>
      <c r="Q16" s="49"/>
      <c r="R16" s="49"/>
      <c r="S16" s="49"/>
      <c r="T16" s="49"/>
      <c r="U16" s="49"/>
      <c r="V16" s="49"/>
      <c r="W16" s="49"/>
    </row>
    <row r="17" spans="1:23" ht="16.5" thickTop="1" x14ac:dyDescent="0.25">
      <c r="A17" s="1"/>
      <c r="B17" s="1"/>
      <c r="C17" s="1"/>
      <c r="D17" s="1"/>
      <c r="E17" s="1"/>
      <c r="F17" s="1"/>
      <c r="G17" s="1"/>
      <c r="H17" s="1"/>
      <c r="I17" s="1"/>
      <c r="J17" s="49"/>
      <c r="K17" s="49"/>
      <c r="L17" s="50"/>
      <c r="M17" s="50"/>
      <c r="N17" s="49"/>
      <c r="O17" s="49"/>
      <c r="P17" s="49"/>
      <c r="Q17" s="49"/>
      <c r="R17" s="49"/>
      <c r="S17" s="49"/>
      <c r="T17" s="49"/>
      <c r="U17" s="49"/>
      <c r="V17" s="49"/>
      <c r="W17" s="49"/>
    </row>
    <row r="18" spans="1:23" ht="15" customHeight="1" thickBot="1" x14ac:dyDescent="0.3">
      <c r="A18" s="1"/>
      <c r="B18" s="209" t="s">
        <v>160</v>
      </c>
      <c r="C18" s="9" t="s">
        <v>161</v>
      </c>
      <c r="D18" s="10"/>
      <c r="E18" s="129" t="s">
        <v>162</v>
      </c>
      <c r="F18" s="129" t="s">
        <v>163</v>
      </c>
      <c r="G18" s="11" t="s">
        <v>159</v>
      </c>
      <c r="H18" s="1"/>
      <c r="I18" s="1"/>
      <c r="J18" s="49"/>
      <c r="K18" s="49"/>
      <c r="L18" s="50"/>
      <c r="M18" s="50"/>
      <c r="N18" s="49"/>
      <c r="O18" s="49"/>
      <c r="P18" s="49"/>
      <c r="Q18" s="49"/>
      <c r="R18" s="49"/>
      <c r="S18" s="49"/>
      <c r="T18" s="49"/>
      <c r="U18" s="49"/>
      <c r="V18" s="49"/>
      <c r="W18" s="49"/>
    </row>
    <row r="19" spans="1:23" ht="15" customHeight="1" thickTop="1" x14ac:dyDescent="0.25">
      <c r="A19" s="1"/>
      <c r="B19" s="18"/>
      <c r="C19" s="395" t="s">
        <v>164</v>
      </c>
      <c r="D19" s="396"/>
      <c r="E19" s="271"/>
      <c r="F19" s="272"/>
      <c r="G19" s="273">
        <f t="shared" ref="G19:G26" si="0">E19*F19</f>
        <v>0</v>
      </c>
      <c r="H19" s="178" t="str">
        <f>IF(AND(E19&gt;0,F19=""),"Enter schedule","")</f>
        <v/>
      </c>
      <c r="I19" s="1"/>
      <c r="J19" s="49"/>
      <c r="K19" s="49"/>
      <c r="L19" s="50"/>
      <c r="M19" s="50"/>
      <c r="N19" s="49"/>
      <c r="O19" s="49"/>
      <c r="P19" s="49"/>
      <c r="Q19" s="49"/>
      <c r="R19" s="49"/>
      <c r="S19" s="49"/>
      <c r="T19" s="49"/>
      <c r="U19" s="49"/>
      <c r="V19" s="49"/>
      <c r="W19" s="49"/>
    </row>
    <row r="20" spans="1:23" ht="15" customHeight="1" x14ac:dyDescent="0.25">
      <c r="A20" s="1"/>
      <c r="B20" s="18"/>
      <c r="C20" s="387" t="s">
        <v>165</v>
      </c>
      <c r="D20" s="388"/>
      <c r="E20" s="274"/>
      <c r="F20" s="275"/>
      <c r="G20" s="273">
        <f t="shared" si="0"/>
        <v>0</v>
      </c>
      <c r="H20" s="178" t="str">
        <f t="shared" ref="H20:H26" si="1">IF(AND(E20&gt;0,F20=""),"Enter schedule","")</f>
        <v/>
      </c>
      <c r="I20" s="1"/>
    </row>
    <row r="21" spans="1:23" ht="15" customHeight="1" x14ac:dyDescent="0.25">
      <c r="A21" s="1"/>
      <c r="B21" s="18"/>
      <c r="C21" s="387" t="s">
        <v>166</v>
      </c>
      <c r="D21" s="388"/>
      <c r="E21" s="274"/>
      <c r="F21" s="275"/>
      <c r="G21" s="273">
        <f t="shared" si="0"/>
        <v>0</v>
      </c>
      <c r="H21" s="178" t="str">
        <f t="shared" si="1"/>
        <v/>
      </c>
      <c r="I21" s="1"/>
    </row>
    <row r="22" spans="1:23" ht="15" customHeight="1" x14ac:dyDescent="0.25">
      <c r="A22" s="1"/>
      <c r="B22" s="18"/>
      <c r="C22" s="387" t="s">
        <v>167</v>
      </c>
      <c r="D22" s="388"/>
      <c r="E22" s="274"/>
      <c r="F22" s="275"/>
      <c r="G22" s="273">
        <f t="shared" si="0"/>
        <v>0</v>
      </c>
      <c r="H22" s="178" t="str">
        <f t="shared" si="1"/>
        <v/>
      </c>
      <c r="I22" s="1"/>
    </row>
    <row r="23" spans="1:23" ht="15" customHeight="1" x14ac:dyDescent="0.25">
      <c r="A23" s="1"/>
      <c r="B23" s="18"/>
      <c r="C23" s="387" t="s">
        <v>168</v>
      </c>
      <c r="D23" s="388"/>
      <c r="E23" s="274"/>
      <c r="F23" s="275"/>
      <c r="G23" s="273">
        <f t="shared" si="0"/>
        <v>0</v>
      </c>
      <c r="H23" s="178" t="str">
        <f t="shared" si="1"/>
        <v/>
      </c>
      <c r="I23" s="1"/>
    </row>
    <row r="24" spans="1:23" ht="15" customHeight="1" x14ac:dyDescent="0.25">
      <c r="A24" s="1"/>
      <c r="B24" s="18"/>
      <c r="C24" s="387" t="s">
        <v>244</v>
      </c>
      <c r="D24" s="388"/>
      <c r="E24" s="274"/>
      <c r="F24" s="275"/>
      <c r="G24" s="273">
        <f t="shared" si="0"/>
        <v>0</v>
      </c>
      <c r="H24" s="178" t="str">
        <f t="shared" si="1"/>
        <v/>
      </c>
      <c r="I24" s="1"/>
    </row>
    <row r="25" spans="1:23" ht="15" customHeight="1" x14ac:dyDescent="0.25">
      <c r="A25" s="1"/>
      <c r="B25" s="18"/>
      <c r="C25" s="387" t="s">
        <v>170</v>
      </c>
      <c r="D25" s="388"/>
      <c r="E25" s="274"/>
      <c r="F25" s="275"/>
      <c r="G25" s="273">
        <f>E25*F25*1</f>
        <v>0</v>
      </c>
      <c r="H25" s="178" t="str">
        <f t="shared" si="1"/>
        <v/>
      </c>
      <c r="I25" s="1"/>
    </row>
    <row r="26" spans="1:23" ht="15" customHeight="1" thickBot="1" x14ac:dyDescent="0.3">
      <c r="A26" s="1"/>
      <c r="B26" s="18"/>
      <c r="C26" s="389" t="s">
        <v>171</v>
      </c>
      <c r="D26" s="390"/>
      <c r="E26" s="276"/>
      <c r="F26" s="277"/>
      <c r="G26" s="273">
        <f t="shared" si="0"/>
        <v>0</v>
      </c>
      <c r="H26" s="178" t="str">
        <f t="shared" si="1"/>
        <v/>
      </c>
      <c r="I26" s="1"/>
    </row>
    <row r="27" spans="1:23" ht="15" customHeight="1" thickBot="1" x14ac:dyDescent="0.3">
      <c r="A27" s="1"/>
      <c r="B27" s="196" t="str">
        <f>IF(OR(E26&lt;&gt;"",F26&lt;&gt;""),IF(C27="","Enter Description",""),"")</f>
        <v/>
      </c>
      <c r="C27" s="393"/>
      <c r="D27" s="394"/>
      <c r="E27" s="278"/>
      <c r="F27" s="41" t="s">
        <v>159</v>
      </c>
      <c r="G27" s="279">
        <f>SUM(G19:G26)</f>
        <v>0</v>
      </c>
      <c r="H27" s="1"/>
      <c r="I27" s="1"/>
    </row>
    <row r="28" spans="1:23" ht="15" customHeight="1" thickBot="1" x14ac:dyDescent="0.3">
      <c r="A28" s="1"/>
      <c r="B28" s="1"/>
      <c r="C28" s="268"/>
      <c r="D28" s="268"/>
      <c r="E28" s="278"/>
      <c r="F28" s="12"/>
      <c r="G28" s="280"/>
      <c r="H28" s="1"/>
      <c r="I28" s="1"/>
    </row>
    <row r="29" spans="1:23" ht="15" customHeight="1" thickBot="1" x14ac:dyDescent="0.3">
      <c r="A29" s="1"/>
      <c r="B29" s="210" t="s">
        <v>172</v>
      </c>
      <c r="C29" s="391" t="s">
        <v>173</v>
      </c>
      <c r="D29" s="391"/>
      <c r="E29" s="135"/>
      <c r="F29" s="392" t="s">
        <v>174</v>
      </c>
      <c r="G29" s="392"/>
      <c r="H29" s="135"/>
      <c r="I29" s="1"/>
    </row>
    <row r="30" spans="1:23" ht="6.75" customHeight="1" thickTop="1" x14ac:dyDescent="0.25">
      <c r="A30" s="1"/>
      <c r="H30" s="1"/>
      <c r="I30" s="1"/>
    </row>
    <row r="31" spans="1:23" ht="25.5" customHeight="1" thickBot="1" x14ac:dyDescent="0.3">
      <c r="A31" s="1"/>
      <c r="C31" s="70">
        <f>52-E29</f>
        <v>52</v>
      </c>
      <c r="D31" s="71">
        <f>IF(E32= "", 52, 52-E32)</f>
        <v>52</v>
      </c>
      <c r="E31" s="28" t="s">
        <v>175</v>
      </c>
      <c r="F31" s="27" t="s">
        <v>176</v>
      </c>
      <c r="G31" s="27" t="s">
        <v>177</v>
      </c>
      <c r="H31" s="48" t="s">
        <v>178</v>
      </c>
      <c r="I31" s="46"/>
      <c r="J31" s="281"/>
    </row>
    <row r="32" spans="1:23" ht="15" customHeight="1" x14ac:dyDescent="0.25">
      <c r="A32" s="1"/>
      <c r="B32" s="398" t="str">
        <f>IF(E29 &gt;0, CONCATENATE(52-E29, " weeks employed in calendar year."), "")</f>
        <v/>
      </c>
      <c r="C32" s="399" t="s">
        <v>179</v>
      </c>
      <c r="D32" s="400"/>
      <c r="E32" s="132"/>
      <c r="F32" s="58"/>
      <c r="G32" s="282"/>
      <c r="H32" s="47"/>
      <c r="I32" s="1"/>
    </row>
    <row r="33" spans="1:9" ht="15" customHeight="1" x14ac:dyDescent="0.25">
      <c r="A33" s="1"/>
      <c r="B33" s="398"/>
      <c r="C33" s="401" t="s">
        <v>180</v>
      </c>
      <c r="D33" s="402"/>
      <c r="E33" s="133"/>
      <c r="F33" s="58"/>
      <c r="G33" s="282"/>
      <c r="H33" s="47"/>
      <c r="I33" s="1"/>
    </row>
    <row r="34" spans="1:9" ht="15" customHeight="1" x14ac:dyDescent="0.25">
      <c r="A34" s="1"/>
      <c r="B34" s="398"/>
      <c r="C34" s="399" t="s">
        <v>181</v>
      </c>
      <c r="D34" s="400"/>
      <c r="E34" s="134"/>
      <c r="F34" s="130"/>
      <c r="G34" s="51"/>
      <c r="H34" s="51"/>
      <c r="I34" s="1"/>
    </row>
    <row r="35" spans="1:9" ht="15" customHeight="1" x14ac:dyDescent="0.25">
      <c r="A35" s="1"/>
      <c r="B35" s="397"/>
      <c r="C35" s="399" t="s">
        <v>182</v>
      </c>
      <c r="D35" s="400"/>
      <c r="E35" s="134"/>
      <c r="F35" s="131">
        <f>E34*E33</f>
        <v>0</v>
      </c>
      <c r="G35" s="283">
        <f>(52-E29)*F35</f>
        <v>0</v>
      </c>
      <c r="H35" s="282"/>
      <c r="I35" s="1"/>
    </row>
    <row r="36" spans="1:9" ht="15" customHeight="1" x14ac:dyDescent="0.25">
      <c r="A36" s="1"/>
      <c r="B36" s="397"/>
      <c r="C36" s="399" t="s">
        <v>183</v>
      </c>
      <c r="D36" s="400"/>
      <c r="E36" s="134"/>
      <c r="F36" s="131" t="str">
        <f xml:space="preserve"> IF(OR(E32 = "", E32 = 0), "", E36/E32)</f>
        <v/>
      </c>
      <c r="G36" s="283" t="str">
        <f>IF(F36 = "", "", (52-E29)*F36)</f>
        <v/>
      </c>
      <c r="H36" s="282"/>
      <c r="I36" s="1"/>
    </row>
    <row r="37" spans="1:9" ht="15" customHeight="1" x14ac:dyDescent="0.25">
      <c r="A37" s="1"/>
      <c r="B37" s="397"/>
      <c r="C37" s="399" t="s">
        <v>184</v>
      </c>
      <c r="D37" s="400"/>
      <c r="E37" s="134"/>
      <c r="F37" s="131" t="str">
        <f>IF(OR(E32= "", E32 = 0), "", E37/E32)</f>
        <v/>
      </c>
      <c r="G37" s="283" t="str">
        <f>IF(F37="", "", (52-E29)*F37)</f>
        <v/>
      </c>
      <c r="H37" s="282"/>
      <c r="I37" s="1"/>
    </row>
    <row r="38" spans="1:9" ht="15" customHeight="1" x14ac:dyDescent="0.25">
      <c r="A38" s="1"/>
      <c r="B38" s="397"/>
      <c r="C38" s="403" t="s">
        <v>185</v>
      </c>
      <c r="D38" s="404"/>
      <c r="E38" s="284">
        <f>E35+E36+E37</f>
        <v>0</v>
      </c>
      <c r="F38" s="285">
        <f>SUM(F35:F37)</f>
        <v>0</v>
      </c>
      <c r="G38" s="270">
        <f>SUM(G35:G37)</f>
        <v>0</v>
      </c>
      <c r="H38" s="270">
        <f>IF(OR(E32 = "", E32 = 0), 0, (52-E29)*(E38/E32))</f>
        <v>0</v>
      </c>
      <c r="I38" s="1"/>
    </row>
    <row r="39" spans="1:9" ht="15" customHeight="1" x14ac:dyDescent="0.25">
      <c r="A39" s="1"/>
      <c r="B39" s="1"/>
      <c r="C39" s="263" t="s">
        <v>186</v>
      </c>
      <c r="D39" s="264"/>
      <c r="E39" s="286"/>
      <c r="F39" s="13"/>
      <c r="G39" s="13"/>
      <c r="H39" s="280"/>
      <c r="I39" s="1"/>
    </row>
    <row r="40" spans="1:9" ht="15" customHeight="1" thickBot="1" x14ac:dyDescent="0.3">
      <c r="A40" s="1"/>
      <c r="B40" s="1"/>
      <c r="C40" s="395" t="s">
        <v>187</v>
      </c>
      <c r="D40" s="396"/>
      <c r="E40" s="287"/>
      <c r="F40" s="13"/>
      <c r="G40" s="13"/>
      <c r="H40" s="280"/>
      <c r="I40" s="1"/>
    </row>
    <row r="41" spans="1:9" ht="15" customHeight="1" x14ac:dyDescent="0.25">
      <c r="A41" s="1"/>
      <c r="B41" s="1"/>
      <c r="C41" s="1"/>
      <c r="D41" s="1"/>
      <c r="E41" s="1"/>
      <c r="F41" s="1"/>
      <c r="G41" s="1"/>
      <c r="H41" s="1"/>
      <c r="I41" s="1"/>
    </row>
    <row r="42" spans="1:9" ht="28.5" customHeight="1" thickBot="1" x14ac:dyDescent="0.3">
      <c r="A42" s="1"/>
      <c r="B42" s="211" t="s">
        <v>188</v>
      </c>
      <c r="C42" s="208"/>
      <c r="D42" s="1"/>
      <c r="E42" s="84"/>
      <c r="F42" s="129" t="s">
        <v>189</v>
      </c>
      <c r="G42" s="129" t="s">
        <v>190</v>
      </c>
      <c r="H42" s="288" t="s">
        <v>191</v>
      </c>
      <c r="I42" s="1"/>
    </row>
    <row r="43" spans="1:9" ht="15" customHeight="1" thickTop="1" x14ac:dyDescent="0.25">
      <c r="A43" s="1"/>
      <c r="C43" s="414" t="s">
        <v>192</v>
      </c>
      <c r="D43" s="415"/>
      <c r="E43" s="136"/>
      <c r="F43" s="172"/>
      <c r="G43" s="173"/>
      <c r="H43" s="289">
        <f>F43+G43</f>
        <v>0</v>
      </c>
      <c r="I43" s="1"/>
    </row>
    <row r="44" spans="1:9" ht="15" customHeight="1" thickBot="1" x14ac:dyDescent="0.3">
      <c r="A44" s="1"/>
      <c r="C44" s="412" t="s">
        <v>193</v>
      </c>
      <c r="D44" s="413"/>
      <c r="E44" s="137"/>
      <c r="F44" s="174"/>
      <c r="G44" s="175"/>
      <c r="H44" s="290">
        <f>IFERROR((F44+G44)/H43,0)</f>
        <v>0</v>
      </c>
      <c r="I44" s="1"/>
    </row>
    <row r="45" spans="1:9" ht="4.5" customHeight="1" thickBot="1" x14ac:dyDescent="0.3">
      <c r="A45" s="1"/>
    </row>
    <row r="46" spans="1:9" ht="15" customHeight="1" x14ac:dyDescent="0.25">
      <c r="A46" s="1"/>
      <c r="C46" s="414" t="s">
        <v>194</v>
      </c>
      <c r="D46" s="415"/>
      <c r="E46" s="137"/>
      <c r="F46" s="176"/>
      <c r="G46" s="177"/>
      <c r="H46" s="289">
        <f>F46+G46</f>
        <v>0</v>
      </c>
      <c r="I46" s="1"/>
    </row>
    <row r="47" spans="1:9" ht="15" customHeight="1" thickBot="1" x14ac:dyDescent="0.3">
      <c r="A47" s="1"/>
      <c r="C47" s="412" t="s">
        <v>195</v>
      </c>
      <c r="D47" s="413"/>
      <c r="E47" s="137"/>
      <c r="F47" s="174"/>
      <c r="G47" s="175"/>
      <c r="H47" s="290">
        <f>IFERROR((F47+G47)/H46,0)</f>
        <v>0</v>
      </c>
      <c r="I47" s="1"/>
    </row>
    <row r="48" spans="1:9" ht="4.5" customHeight="1" x14ac:dyDescent="0.25">
      <c r="A48" s="1"/>
    </row>
    <row r="49" spans="1:10" ht="15" customHeight="1" x14ac:dyDescent="0.25">
      <c r="A49" s="1"/>
      <c r="C49" s="410" t="s">
        <v>185</v>
      </c>
      <c r="D49" s="411"/>
      <c r="E49" s="291"/>
      <c r="F49" s="292">
        <f>IF(SUM(F44,F47)&lt;0,0,SUM(F44,F47))</f>
        <v>0</v>
      </c>
      <c r="G49" s="292">
        <f>IF(SUM(G44,G47)&lt;0,0,SUM(G44,G47))</f>
        <v>0</v>
      </c>
      <c r="H49" s="292">
        <f>IF(SUM(H44,H47)&lt;0,0,SUM(H44,H47))</f>
        <v>0</v>
      </c>
      <c r="I49" s="1"/>
    </row>
    <row r="50" spans="1:10" ht="15" customHeight="1" x14ac:dyDescent="0.25">
      <c r="A50" s="1"/>
      <c r="B50" s="1"/>
      <c r="C50" s="1"/>
      <c r="D50" s="1"/>
      <c r="E50" s="293"/>
      <c r="F50" s="420" t="s">
        <v>196</v>
      </c>
      <c r="G50" s="420"/>
      <c r="H50" s="292">
        <f>IF((H47+H44)*12&lt;0,0,(H47+H44)*12)</f>
        <v>0</v>
      </c>
      <c r="I50" s="1"/>
    </row>
    <row r="51" spans="1:10" x14ac:dyDescent="0.25">
      <c r="A51" s="1"/>
      <c r="B51" s="1"/>
      <c r="C51" s="1"/>
      <c r="D51" s="1"/>
      <c r="E51" s="1"/>
      <c r="F51" s="1"/>
      <c r="G51" s="1"/>
      <c r="H51" s="1"/>
      <c r="I51" s="1"/>
    </row>
    <row r="52" spans="1:10" ht="14.25" customHeight="1" x14ac:dyDescent="0.25">
      <c r="A52" s="1"/>
      <c r="B52" s="1"/>
      <c r="C52" s="1"/>
      <c r="D52" s="1"/>
      <c r="E52" s="1"/>
      <c r="F52" s="1"/>
      <c r="G52" s="1"/>
      <c r="H52" s="1"/>
      <c r="I52" s="1"/>
    </row>
    <row r="53" spans="1:10" ht="14.25" customHeight="1" thickBot="1" x14ac:dyDescent="0.3">
      <c r="A53" s="1"/>
      <c r="B53" s="212" t="s">
        <v>197</v>
      </c>
      <c r="C53" s="213"/>
      <c r="D53" s="212" t="str">
        <f>E5</f>
        <v>Name not entered on Household Summary</v>
      </c>
      <c r="E53" s="213"/>
      <c r="F53" s="213"/>
      <c r="G53" s="213"/>
      <c r="H53" s="214" t="s">
        <v>198</v>
      </c>
      <c r="I53" s="268"/>
    </row>
    <row r="54" spans="1:10" ht="12" customHeight="1" thickTop="1" thickBot="1" x14ac:dyDescent="0.3">
      <c r="A54" s="1"/>
      <c r="B54" s="1"/>
      <c r="C54" s="268"/>
      <c r="D54" s="1"/>
      <c r="E54" s="1"/>
      <c r="F54" s="1"/>
      <c r="G54" s="1"/>
      <c r="H54" s="1"/>
      <c r="I54" s="1"/>
    </row>
    <row r="55" spans="1:10" ht="16.5" thickBot="1" x14ac:dyDescent="0.3">
      <c r="A55" s="1"/>
      <c r="B55" s="5" t="s">
        <v>199</v>
      </c>
      <c r="C55" s="268" t="s">
        <v>200</v>
      </c>
      <c r="D55" s="421"/>
      <c r="E55" s="422"/>
      <c r="F55" s="422"/>
      <c r="G55" s="423"/>
      <c r="H55" s="191" t="str">
        <f>IF(D57="VOE", E67, IF(D57 = "Pay Stubs", E79, ""))</f>
        <v/>
      </c>
      <c r="I55" s="180"/>
      <c r="J55" s="181"/>
    </row>
    <row r="56" spans="1:10" ht="7.5" customHeight="1" thickBot="1" x14ac:dyDescent="0.3">
      <c r="A56" s="1"/>
      <c r="B56" s="5"/>
      <c r="C56" s="268"/>
      <c r="D56" s="295"/>
      <c r="E56" s="80"/>
      <c r="F56" s="80"/>
      <c r="G56" s="72" t="s">
        <v>201</v>
      </c>
      <c r="H56" s="184" t="s">
        <v>202</v>
      </c>
      <c r="I56" s="182"/>
      <c r="J56" s="183"/>
    </row>
    <row r="57" spans="1:10" ht="16.5" customHeight="1" thickBot="1" x14ac:dyDescent="0.3">
      <c r="A57" s="1"/>
      <c r="B57" s="5"/>
      <c r="C57" s="88" t="s">
        <v>203</v>
      </c>
      <c r="D57" s="296"/>
      <c r="E57" s="150">
        <f>IF(OR(D57="",D59=""),0,1)</f>
        <v>0</v>
      </c>
      <c r="F57" s="77"/>
      <c r="G57" s="185" t="str">
        <f>IFERROR(IF(OR(H55 = "Monthly", H55="Semi-Monthly"), IF(D57="VOE", H68, IF(D57 = "Pay Stubs", F81, "")), ROUNDUP(H57,0)),"")</f>
        <v/>
      </c>
      <c r="H57" s="186" t="str">
        <f>IFERROR(G59/(VLOOKUP(H55, PayPeriods, 2, FALSE)),"")</f>
        <v/>
      </c>
      <c r="I57" s="187"/>
      <c r="J57" s="188" t="str">
        <f>IFERROR(IF(AND(H55="Bi-Weekly",G57&gt;26),26,IF(AND(H55="Bi-Weekly",G57&lt;=26),G57,IF(AND(H55="Semi-Monthly",G57&gt;24),24,IF(AND(H55="Weekly",G57&gt;52),52,IF(AND(H55="Weekly",G57&lt;=52),G57,G57))))),"")</f>
        <v/>
      </c>
    </row>
    <row r="58" spans="1:10" ht="7.5" customHeight="1" thickBot="1" x14ac:dyDescent="0.3">
      <c r="A58" s="1"/>
      <c r="B58" s="5"/>
      <c r="C58" s="268"/>
      <c r="D58" s="297"/>
      <c r="E58" s="77"/>
      <c r="F58" s="72" t="s">
        <v>204</v>
      </c>
      <c r="G58" s="189" t="s">
        <v>205</v>
      </c>
      <c r="H58" s="190" t="s">
        <v>206</v>
      </c>
      <c r="I58" s="187"/>
      <c r="J58" s="188"/>
    </row>
    <row r="59" spans="1:10" ht="16.5" thickBot="1" x14ac:dyDescent="0.3">
      <c r="A59" s="1"/>
      <c r="B59" s="1"/>
      <c r="C59" s="89" t="s">
        <v>207</v>
      </c>
      <c r="D59" s="298"/>
      <c r="E59" s="256" t="e">
        <f>CONCATENATE("1/1/",YEAR(F59))</f>
        <v>#VALUE!</v>
      </c>
      <c r="F59" s="76" t="str">
        <f>IF(D57 = "VOE", E68, IF(D57 = "Pay Stubs", IF(OR(C87 = "", D87="",E87 = ""), IF(OR(C86 = "",D86="", E86=""), "", E86), E87),""))</f>
        <v/>
      </c>
      <c r="G59" s="191" t="str">
        <f>IFERROR(IF(YEAR(D59) = YEAR(F59), F59-D59+1,F59-E59+1),"")</f>
        <v/>
      </c>
      <c r="H59" s="191" t="str">
        <f>IFERROR(ROUNDUP(G59*(5/7), 0),"")</f>
        <v/>
      </c>
      <c r="I59" s="192"/>
      <c r="J59" s="188"/>
    </row>
    <row r="60" spans="1:10" ht="13.5" customHeight="1" thickBot="1" x14ac:dyDescent="0.3">
      <c r="A60" s="1"/>
      <c r="B60" s="15"/>
      <c r="C60" s="299"/>
      <c r="D60" s="300"/>
      <c r="E60" s="78"/>
      <c r="F60" s="78"/>
      <c r="G60" s="73" t="s">
        <v>208</v>
      </c>
      <c r="H60" s="79" t="str">
        <f>IF(D57 = "VOE", IF(E65&gt;VLOOKUP(H55, PayPeriods, 6, FALSE), VLOOKUP(H55, PayPeriods, 6, FALSE), E65),IF(D57="Pay Stubs", IF((C88+D88+E88)/3 &gt; VLOOKUP(H55, PayPeriods, 6, FALSE), VLOOKUP(H55, PayPeriods, 6, FALSE), (C88+D88+E88)/3), ""))</f>
        <v/>
      </c>
      <c r="I60" s="268"/>
    </row>
    <row r="61" spans="1:10" ht="13.5" customHeight="1" thickTop="1" x14ac:dyDescent="0.25">
      <c r="A61" s="1"/>
      <c r="B61" s="1"/>
      <c r="C61" s="301"/>
      <c r="D61" s="302"/>
      <c r="E61" s="303"/>
      <c r="F61" s="303"/>
      <c r="G61" s="301"/>
      <c r="H61" s="16"/>
      <c r="I61" s="268"/>
    </row>
    <row r="62" spans="1:10" ht="15.75" customHeight="1" thickBot="1" x14ac:dyDescent="0.3">
      <c r="A62" s="1"/>
      <c r="B62" s="215" t="s">
        <v>209</v>
      </c>
      <c r="C62" s="424" t="s">
        <v>210</v>
      </c>
      <c r="D62" s="424"/>
      <c r="E62" s="424"/>
      <c r="F62" s="424"/>
      <c r="G62" s="424"/>
      <c r="H62" s="424"/>
      <c r="I62" s="268"/>
    </row>
    <row r="63" spans="1:10" ht="7.5" customHeight="1" thickTop="1" x14ac:dyDescent="0.25">
      <c r="A63" s="1"/>
      <c r="B63" s="17"/>
      <c r="C63" s="304"/>
      <c r="D63" s="302"/>
      <c r="E63" s="305"/>
      <c r="F63" s="305"/>
      <c r="G63" s="301"/>
      <c r="H63" s="301"/>
      <c r="I63" s="268"/>
    </row>
    <row r="64" spans="1:10" ht="24" customHeight="1" thickBot="1" x14ac:dyDescent="0.3">
      <c r="A64" s="1"/>
      <c r="B64" s="17"/>
      <c r="C64" s="18"/>
      <c r="D64" s="18"/>
      <c r="E64" s="140" t="s">
        <v>211</v>
      </c>
      <c r="F64" s="39" t="s">
        <v>176</v>
      </c>
      <c r="G64" s="40" t="s">
        <v>212</v>
      </c>
      <c r="H64" s="39" t="s">
        <v>213</v>
      </c>
      <c r="I64" s="306"/>
    </row>
    <row r="65" spans="1:26" ht="15.75" customHeight="1" thickBot="1" x14ac:dyDescent="0.3">
      <c r="A65" s="1"/>
      <c r="B65" s="1"/>
      <c r="C65" s="425" t="s">
        <v>180</v>
      </c>
      <c r="D65" s="426"/>
      <c r="E65" s="151"/>
      <c r="F65" s="307"/>
      <c r="G65" s="308"/>
      <c r="H65" s="142"/>
      <c r="I65" s="309"/>
      <c r="Q65" s="310"/>
      <c r="R65" s="294"/>
      <c r="S65" s="294"/>
      <c r="T65" s="294"/>
      <c r="U65" s="294"/>
      <c r="V65" s="294"/>
      <c r="W65" s="294"/>
      <c r="X65" s="294"/>
      <c r="Y65" s="294"/>
      <c r="Z65" s="294"/>
    </row>
    <row r="66" spans="1:26" ht="15.75" customHeight="1" thickBot="1" x14ac:dyDescent="0.3">
      <c r="A66" s="1"/>
      <c r="B66" s="398" t="str">
        <f>IF(D57 = "VOE", IF(G66 = "Hourly Pay Rate", IF(E65&gt;VLOOKUP(H55,PayPeriods,6,FALSE),CONCATENATE("    Average hours &gt; ", ROUND(VLOOKUP(H55, PayPeriods, 6, FALSE),2), " (Standard Work Hours in Year / Pay Periods in Year);  ", ROUND(VLOOKUP(H55, PayPeriods, 6, FALSE),2), " hours used."), ""), ""), "")</f>
        <v/>
      </c>
      <c r="C66" s="428" t="s">
        <v>214</v>
      </c>
      <c r="D66" s="429"/>
      <c r="E66" s="193"/>
      <c r="F66" s="138" t="s">
        <v>215</v>
      </c>
      <c r="G66" s="430"/>
      <c r="H66" s="431"/>
      <c r="I66" s="268"/>
      <c r="Q66" s="311"/>
      <c r="R66" s="294"/>
      <c r="S66" s="3"/>
      <c r="T66" s="312"/>
      <c r="U66" s="313"/>
      <c r="V66" s="313"/>
      <c r="W66" s="294"/>
    </row>
    <row r="67" spans="1:26" ht="15.75" customHeight="1" x14ac:dyDescent="0.25">
      <c r="A67" s="1"/>
      <c r="B67" s="398"/>
      <c r="C67" s="425" t="s">
        <v>216</v>
      </c>
      <c r="D67" s="426"/>
      <c r="E67" s="141"/>
      <c r="F67" s="432" t="str">
        <f>IF(AND(E67 &lt;&gt; "Monthly", E67 &lt;&gt; "Semi-Monthly", H68&gt;0), "Payroll Frequency changed, delete value in H68", "")</f>
        <v/>
      </c>
      <c r="G67" s="433"/>
      <c r="H67" s="434"/>
      <c r="I67" s="309"/>
      <c r="Q67" s="294"/>
      <c r="R67" s="294"/>
      <c r="S67" s="3"/>
      <c r="T67" s="312"/>
      <c r="U67" s="313"/>
      <c r="V67" s="313"/>
      <c r="W67" s="294"/>
    </row>
    <row r="68" spans="1:26" ht="15.75" customHeight="1" x14ac:dyDescent="0.25">
      <c r="A68" s="1"/>
      <c r="B68" s="398"/>
      <c r="C68" s="405" t="s">
        <v>204</v>
      </c>
      <c r="D68" s="406"/>
      <c r="E68" s="152"/>
      <c r="F68" s="407" t="str">
        <f>IF(D57 = "VOE", IF(H55 &lt;&gt; "", IF(H55 = "Annual", "1 pay period", IF(OR(E67="Semi-Monthly", E67 = "Monthly"), "Enter # of Pay Periods to Date", IF(E68 = "", "",CONCATENATE(J57," pay periods to date")))), ""), "")</f>
        <v/>
      </c>
      <c r="G68" s="407"/>
      <c r="H68" s="44"/>
      <c r="I68" s="74">
        <f>IF(F68 = "Enter # of Pay Periods to Date", 50, 0)</f>
        <v>0</v>
      </c>
      <c r="Q68" s="294"/>
      <c r="R68" s="294"/>
      <c r="S68" s="3"/>
      <c r="T68" s="312"/>
      <c r="U68" s="313"/>
      <c r="V68" s="313"/>
      <c r="W68" s="294"/>
    </row>
    <row r="69" spans="1:26" ht="15.75" customHeight="1" x14ac:dyDescent="0.25">
      <c r="A69" s="1"/>
      <c r="B69" s="398"/>
      <c r="C69" s="408" t="s">
        <v>217</v>
      </c>
      <c r="D69" s="409"/>
      <c r="E69" s="194"/>
      <c r="F69" s="314" t="str">
        <f>IF(G69 = "", "", IF(G69 = 0, 0, G69/VLOOKUP(H55, PayPeriods, 3, FALSE)))</f>
        <v/>
      </c>
      <c r="G69" s="270" t="str">
        <f>IF(OR(G66="", E67 = "", E68=""), "", IF(D57="VOE",IF(G66="Hourly Pay Rate",H60*E66*VLOOKUP(H55, PayPeriods, 4, FALSE) *(VLOOKUP(H55,PayPeriods,3,FALSE)),E66*VLOOKUP(G66,PayRates,2,FALSE)),""))</f>
        <v/>
      </c>
      <c r="H69" s="42"/>
      <c r="I69" s="280"/>
      <c r="Q69" s="294"/>
      <c r="R69" s="294"/>
      <c r="S69" s="3"/>
      <c r="T69" s="312"/>
      <c r="U69" s="313"/>
      <c r="V69" s="313"/>
      <c r="W69" s="294"/>
    </row>
    <row r="70" spans="1:26" ht="15.75" customHeight="1" x14ac:dyDescent="0.25">
      <c r="A70" s="1"/>
      <c r="B70" s="265"/>
      <c r="C70" s="408" t="s">
        <v>183</v>
      </c>
      <c r="D70" s="409"/>
      <c r="E70" s="195"/>
      <c r="F70" s="293" t="str">
        <f>IF(OR(G66="", E67 = "", E68=""), "", IF(D57="VOE",IF(YEAR(D59) = YEAR(E59), (E70/H59)*VLOOKUP(H55, PayPeriods, 5,FALSE), IF(G57 = 0, 0, E70/G57)), ""))</f>
        <v/>
      </c>
      <c r="G70" s="315" t="str">
        <f>IF(OR(G66="", E67 = "", E68=""), "", IF(D57= "VOE", IF(YEAR(D59) = YEAR(E59), (E70/H59)*VLOOKUP(H55, PayPeriods, 5, FALSE) * VLOOKUP(H55, PayPeriods, 3,FALSE), IF(G57 = 0, 0, (E70/G57)*VLOOKUP(H55, PayPeriods, 3, FALSE))), ""))</f>
        <v/>
      </c>
      <c r="H70" s="19"/>
      <c r="I70" s="280"/>
      <c r="Q70" s="294"/>
      <c r="R70" s="294"/>
      <c r="S70" s="3"/>
      <c r="T70" s="312"/>
      <c r="U70" s="313"/>
      <c r="V70" s="313"/>
      <c r="W70" s="294"/>
    </row>
    <row r="71" spans="1:26" ht="15.75" customHeight="1" x14ac:dyDescent="0.25">
      <c r="A71" s="1"/>
      <c r="C71" s="416" t="s">
        <v>218</v>
      </c>
      <c r="D71" s="417"/>
      <c r="E71" s="160"/>
      <c r="F71" s="316"/>
      <c r="G71" s="317"/>
      <c r="H71" s="43"/>
      <c r="I71" s="293"/>
      <c r="Q71" s="294"/>
      <c r="R71" s="294"/>
      <c r="S71" s="3"/>
      <c r="T71" s="312"/>
      <c r="U71" s="313"/>
      <c r="V71" s="313"/>
      <c r="W71" s="294"/>
    </row>
    <row r="72" spans="1:26" ht="15.75" customHeight="1" x14ac:dyDescent="0.25">
      <c r="A72" s="1"/>
      <c r="C72" s="418"/>
      <c r="D72" s="419"/>
      <c r="E72" s="193"/>
      <c r="F72" s="318" t="str">
        <f>IF(OR(G66="", E67 = "", E68=""), "", IF(D57="VOE", IF(YEAR(D59) = YEAR(E59), (E72/H59)*VLOOKUP(H55, PayPeriods, 5,FALSE), IF(G57 = 0, 0, E72/G57)),""))</f>
        <v/>
      </c>
      <c r="G72" s="319" t="str">
        <f>IF(OR(G66="", E67 = "", E68=""), "", IF(D57 = "VOE", IF(YEAR(D59) = YEAR(E59), (E72/H59)*VLOOKUP(H55, PayPeriods, 5, FALSE) * VLOOKUP(H55, PayPeriods, 3,FALSE), IF(G57 = 0, 0, E72/G57)*VLOOKUP(H55, PayPeriods, 3, FALSE)), ""))</f>
        <v/>
      </c>
      <c r="H72" s="42"/>
      <c r="I72" s="293"/>
      <c r="Q72" s="294"/>
      <c r="R72" s="294"/>
      <c r="S72" s="3"/>
      <c r="T72" s="312"/>
      <c r="U72" s="313"/>
      <c r="V72" s="313"/>
      <c r="W72" s="294"/>
    </row>
    <row r="73" spans="1:26" ht="15.75" customHeight="1" x14ac:dyDescent="0.25">
      <c r="A73" s="1"/>
      <c r="C73" s="408" t="s">
        <v>219</v>
      </c>
      <c r="D73" s="409"/>
      <c r="E73" s="320">
        <f>E69+E70+E72</f>
        <v>0</v>
      </c>
      <c r="F73" s="139"/>
      <c r="G73" s="270" t="str">
        <f>IF(OR(G66="", E67 = "", E68=""), "", IF(D57 = "VOE", SUM(G69:G72),""))</f>
        <v/>
      </c>
      <c r="H73" s="20" t="str">
        <f>IF(OR(G66="",E67="",E68=""),"",IF(D57="VOE",IF(YEAR(D59) = YEAR(F59), (E73/H59) *260, IF(G57=0,0,(E73/G57)*VLOOKUP(H55,PayPeriods,3,FALSE))),""))</f>
        <v/>
      </c>
      <c r="I73" s="268"/>
      <c r="Q73" s="294"/>
      <c r="R73" s="294"/>
      <c r="S73" s="3"/>
      <c r="T73" s="312"/>
      <c r="U73" s="313"/>
      <c r="V73" s="313"/>
      <c r="W73" s="294"/>
    </row>
    <row r="74" spans="1:26" ht="15.75" customHeight="1" x14ac:dyDescent="0.25">
      <c r="A74" s="1"/>
      <c r="C74" s="408" t="str">
        <f>IF(E68="","Gross Pay Prior Year",CONCATENATE("Gross Pay ",YEAR(E68)-1))</f>
        <v>Gross Pay Prior Year</v>
      </c>
      <c r="D74" s="409"/>
      <c r="E74" s="194"/>
      <c r="F74" s="321"/>
      <c r="G74" s="321"/>
      <c r="H74" s="22"/>
      <c r="I74" s="268"/>
      <c r="J74" s="294"/>
      <c r="K74" s="322"/>
      <c r="L74" s="310"/>
      <c r="M74" s="323"/>
      <c r="N74" s="324"/>
      <c r="Q74" s="294"/>
      <c r="R74" s="294"/>
      <c r="S74" s="3"/>
      <c r="T74" s="312"/>
      <c r="U74" s="313"/>
      <c r="V74" s="313"/>
      <c r="W74" s="294"/>
    </row>
    <row r="75" spans="1:26" ht="15.75" customHeight="1" thickBot="1" x14ac:dyDescent="0.3">
      <c r="A75" s="1"/>
      <c r="B75" s="21"/>
      <c r="C75" s="408" t="str">
        <f>IF(E68="","Gross Pay Prior Year",CONCATENATE("Gross Pay ",YEAR(E68)-2))</f>
        <v>Gross Pay Prior Year</v>
      </c>
      <c r="D75" s="409"/>
      <c r="E75" s="325"/>
      <c r="F75" s="321"/>
      <c r="G75" s="321"/>
      <c r="H75" s="22"/>
      <c r="I75" s="268"/>
      <c r="J75" s="294"/>
      <c r="K75" s="326"/>
      <c r="L75" s="310"/>
      <c r="M75" s="323"/>
      <c r="N75" s="324"/>
      <c r="Q75" s="294"/>
      <c r="R75" s="294"/>
      <c r="S75" s="3"/>
      <c r="T75" s="312"/>
      <c r="U75" s="313"/>
      <c r="V75" s="313"/>
      <c r="W75" s="294"/>
    </row>
    <row r="76" spans="1:26" ht="7.5" customHeight="1" x14ac:dyDescent="0.25">
      <c r="A76" s="1"/>
      <c r="B76" s="1"/>
      <c r="C76" s="309"/>
      <c r="D76" s="309"/>
      <c r="E76" s="321"/>
      <c r="F76" s="321"/>
      <c r="G76" s="321"/>
      <c r="H76" s="22"/>
      <c r="I76" s="268"/>
      <c r="J76" s="294"/>
      <c r="K76" s="326"/>
      <c r="L76" s="310"/>
      <c r="M76" s="323"/>
      <c r="N76" s="324"/>
      <c r="Q76" s="294"/>
      <c r="R76" s="294"/>
      <c r="S76" s="3"/>
      <c r="T76" s="312"/>
      <c r="U76" s="313"/>
      <c r="V76" s="313"/>
      <c r="W76" s="294"/>
    </row>
    <row r="77" spans="1:26" ht="24" customHeight="1" x14ac:dyDescent="0.25">
      <c r="A77" s="1"/>
      <c r="B77" s="1"/>
      <c r="C77" s="445" t="str">
        <f>IF(D57="VOE", IF(SUM(E69:E72)=E73, "", "Base Pay + Overtime + Commissions/Tips do not add to the Gross Pay (Current Year).  Please correct the numbers or explain the difference."), "")</f>
        <v/>
      </c>
      <c r="D77" s="445"/>
      <c r="E77" s="445"/>
      <c r="F77" s="445"/>
      <c r="G77" s="445"/>
      <c r="H77" s="445"/>
      <c r="I77" s="268"/>
      <c r="J77" s="294"/>
      <c r="K77" s="322"/>
      <c r="L77" s="310"/>
      <c r="M77" s="323"/>
    </row>
    <row r="78" spans="1:26" ht="15.75" customHeight="1" thickBot="1" x14ac:dyDescent="0.3">
      <c r="A78" s="1"/>
      <c r="C78" s="446"/>
      <c r="D78" s="446"/>
      <c r="G78" s="75" t="s">
        <v>220</v>
      </c>
      <c r="H78" s="76">
        <f>IF(OR(C87 = "", D87="", E87=""), IF(OR(C86 = "", D86 = "", E86 = ""), (E85-C85)/2, (E86-C86)/2), (E87-C87)/2)</f>
        <v>0</v>
      </c>
      <c r="I78" s="268"/>
      <c r="J78" s="294"/>
      <c r="K78" s="322"/>
      <c r="L78" s="310"/>
      <c r="M78" s="323"/>
    </row>
    <row r="79" spans="1:26" ht="16.5" customHeight="1" thickBot="1" x14ac:dyDescent="0.3">
      <c r="A79" s="1"/>
      <c r="B79" s="216" t="s">
        <v>221</v>
      </c>
      <c r="C79" s="447" t="s">
        <v>222</v>
      </c>
      <c r="D79" s="448"/>
      <c r="E79" s="143"/>
      <c r="F79" s="449" t="s">
        <v>223</v>
      </c>
      <c r="G79" s="450"/>
      <c r="H79" s="25" t="str">
        <f>IF(OR(H78="", H78 = 0, H78&gt;31), "", IF(H78 &gt;20, "Monthly", IF(H78&gt;14, "Semi-Monthly", IF(H78&gt;9, "Bi-Weekly", "Weekly"))))</f>
        <v/>
      </c>
      <c r="I79" s="268"/>
      <c r="J79" s="294"/>
      <c r="K79" s="322"/>
      <c r="L79" s="310"/>
      <c r="M79" s="323"/>
    </row>
    <row r="80" spans="1:26" ht="7.5" customHeight="1" thickTop="1" x14ac:dyDescent="0.25">
      <c r="A80" s="1"/>
      <c r="B80" s="23"/>
      <c r="C80" s="24"/>
      <c r="D80" s="24"/>
      <c r="E80" s="24"/>
      <c r="F80" s="266"/>
      <c r="G80" s="267"/>
      <c r="H80" s="25"/>
      <c r="I80" s="268"/>
      <c r="J80" s="294"/>
      <c r="K80" s="322"/>
      <c r="L80" s="310"/>
      <c r="M80" s="323"/>
    </row>
    <row r="81" spans="1:14" ht="15.75" customHeight="1" x14ac:dyDescent="0.25">
      <c r="A81" s="1"/>
      <c r="B81" s="1"/>
      <c r="C81" s="427" t="str">
        <f>IF(D57="Pay Stubs",IF(H55&lt;&gt;"",IF(OR(H55="Semi-Monthly",H55="Monthly"),"Enter number of Pay Periods to Date", IF(F81&gt;0,"Payroll Frequency changed, delete value in F81", "")),""), "")</f>
        <v/>
      </c>
      <c r="D81" s="427"/>
      <c r="E81" s="427"/>
      <c r="F81" s="45"/>
      <c r="G81" s="154">
        <f>IF(C81 = "Enter number of Pay Periods to Date", 50, 0)</f>
        <v>0</v>
      </c>
      <c r="H81" s="25"/>
      <c r="I81" s="268"/>
      <c r="J81" s="294"/>
      <c r="K81" s="322"/>
      <c r="L81" s="310"/>
      <c r="M81" s="323"/>
    </row>
    <row r="82" spans="1:14" ht="15.75" customHeight="1" x14ac:dyDescent="0.25">
      <c r="A82" s="1"/>
      <c r="B82" s="5"/>
      <c r="C82" s="435" t="str">
        <f xml:space="preserve"> IF(AND(OR(G93="", G93 = 0), OR(H93="", H93=0)), "", IF(H78&gt;31, "Pay stubs do not appear to be consecutive based on dates entered.", IF(OR( E86 &lt; C86, E86 &lt;D86, E87 &lt; C87, E87 &lt;D87), "Pay Stubs may be out of order.  Please check dates.",IF(H79 = "", "", IF(E79 = H79, "", "If Payroll Frequency selected does not equal Recommended please provide an explanation.")))))</f>
        <v/>
      </c>
      <c r="D82" s="435"/>
      <c r="E82" s="435"/>
      <c r="F82" s="435"/>
      <c r="G82" s="435"/>
      <c r="H82" s="435"/>
      <c r="I82" s="268"/>
      <c r="J82" s="294"/>
      <c r="K82" s="322"/>
      <c r="L82" s="310"/>
      <c r="M82" s="323"/>
    </row>
    <row r="83" spans="1:14" ht="7.5" customHeight="1" x14ac:dyDescent="0.25">
      <c r="A83" s="1"/>
      <c r="B83" s="1"/>
      <c r="C83" s="327"/>
      <c r="D83" s="268"/>
      <c r="E83" s="268"/>
      <c r="F83" s="268"/>
      <c r="G83" s="268"/>
      <c r="H83" s="268"/>
      <c r="I83" s="268"/>
      <c r="J83" s="294"/>
      <c r="K83" s="322"/>
      <c r="L83" s="310"/>
      <c r="M83" s="310"/>
    </row>
    <row r="84" spans="1:14" ht="24" customHeight="1" thickBot="1" x14ac:dyDescent="0.3">
      <c r="A84" s="1"/>
      <c r="B84" s="26"/>
      <c r="C84" s="29" t="s">
        <v>224</v>
      </c>
      <c r="D84" s="29" t="s">
        <v>225</v>
      </c>
      <c r="E84" s="29" t="s">
        <v>226</v>
      </c>
      <c r="F84" s="28" t="s">
        <v>227</v>
      </c>
      <c r="G84" s="29" t="s">
        <v>228</v>
      </c>
      <c r="H84" s="29" t="s">
        <v>213</v>
      </c>
      <c r="I84" s="1"/>
      <c r="L84"/>
      <c r="M84"/>
    </row>
    <row r="85" spans="1:14" ht="15.75" customHeight="1" x14ac:dyDescent="0.25">
      <c r="A85" s="1"/>
      <c r="B85" s="263" t="s">
        <v>229</v>
      </c>
      <c r="C85" s="166"/>
      <c r="D85" s="153"/>
      <c r="E85" s="167"/>
      <c r="F85" s="436" t="str">
        <f>IF(D57 = "Pay Stubs", IF(AND(H55 &lt;&gt; "", F59 &lt;&gt; ""), IF(H55 = "Annual", "1 pay check to date", IF(OR(H55="Semi-Monthly", H55 = "Monthly"), "", IF(E79 = "", "",CONCATENATE(G57," pay checks to date")))), ""), "")</f>
        <v/>
      </c>
      <c r="G85" s="439" t="str">
        <f>IF(D57 = "Pay Stubs", IF(G89 = "Hourly Pay Rate", IF((C88+D88+E88)/3&gt;VLOOKUP(H55,PayPeriods,6,FALSE),CONCATENATE("Average hours &gt; ", ROUND(VLOOKUP(H55, PayPeriods, 6, FALSE),2), " (Standard Work Hours in Year / Pay Periods in Year); ", ROUND(VLOOKUP(H55, PayPeriods, 6, FALSE),2), " hours used to calculate base pay."), ""), ""), "")</f>
        <v/>
      </c>
      <c r="H85" s="440"/>
      <c r="I85" s="30"/>
      <c r="L85"/>
      <c r="M85"/>
    </row>
    <row r="86" spans="1:14" ht="15.75" customHeight="1" x14ac:dyDescent="0.25">
      <c r="A86" s="1"/>
      <c r="B86" s="263" t="s">
        <v>230</v>
      </c>
      <c r="C86" s="168"/>
      <c r="D86" s="169"/>
      <c r="E86" s="170"/>
      <c r="F86" s="437"/>
      <c r="G86" s="441"/>
      <c r="H86" s="442"/>
      <c r="I86" s="38"/>
      <c r="L86"/>
      <c r="M86"/>
    </row>
    <row r="87" spans="1:14" ht="15.75" customHeight="1" x14ac:dyDescent="0.25">
      <c r="A87" s="1"/>
      <c r="B87" s="144" t="s">
        <v>231</v>
      </c>
      <c r="C87" s="168"/>
      <c r="D87" s="169"/>
      <c r="E87" s="171"/>
      <c r="F87" s="437"/>
      <c r="G87" s="441"/>
      <c r="H87" s="442"/>
      <c r="I87" s="30"/>
      <c r="L87"/>
      <c r="M87"/>
    </row>
    <row r="88" spans="1:14" ht="15.75" customHeight="1" thickBot="1" x14ac:dyDescent="0.3">
      <c r="A88" s="1"/>
      <c r="B88" s="328" t="s">
        <v>232</v>
      </c>
      <c r="C88" s="329"/>
      <c r="D88" s="330"/>
      <c r="E88" s="331"/>
      <c r="F88" s="438"/>
      <c r="G88" s="441"/>
      <c r="H88" s="442"/>
      <c r="I88" s="30"/>
      <c r="L88"/>
      <c r="M88"/>
    </row>
    <row r="89" spans="1:14" ht="15.75" customHeight="1" thickBot="1" x14ac:dyDescent="0.3">
      <c r="A89" s="1"/>
      <c r="B89" s="145" t="s">
        <v>214</v>
      </c>
      <c r="C89" s="274"/>
      <c r="D89" s="332"/>
      <c r="E89" s="333"/>
      <c r="F89" s="146" t="s">
        <v>233</v>
      </c>
      <c r="G89" s="443"/>
      <c r="H89" s="444"/>
      <c r="I89" s="30"/>
      <c r="L89"/>
      <c r="M89"/>
    </row>
    <row r="90" spans="1:14" ht="15.75" customHeight="1" x14ac:dyDescent="0.25">
      <c r="A90" s="1"/>
      <c r="B90" s="334" t="s">
        <v>217</v>
      </c>
      <c r="C90" s="274"/>
      <c r="D90" s="332"/>
      <c r="E90" s="333"/>
      <c r="F90" s="335"/>
      <c r="G90" s="336" t="str">
        <f>IF(OR(E79 = "", G89 = ""), "", IF(AND(E86="", E87 = ""), "", IF(D57 = "Pay Stubs", IF(G89 = "Hourly Pay Rate", H60*E89*(VLOOKUP(H55,PayPeriods,3,FALSE)),E89*VLOOKUP(G89, PayRates, 2, FALSE)), "")))</f>
        <v/>
      </c>
      <c r="H90" s="42"/>
      <c r="I90" s="30"/>
      <c r="L90"/>
      <c r="M90"/>
    </row>
    <row r="91" spans="1:14" ht="15.75" customHeight="1" x14ac:dyDescent="0.25">
      <c r="A91" s="1"/>
      <c r="B91" s="145" t="s">
        <v>183</v>
      </c>
      <c r="C91" s="274"/>
      <c r="D91" s="332"/>
      <c r="E91" s="333"/>
      <c r="F91" s="194"/>
      <c r="G91" s="337" t="str">
        <f>IF(E79="","",IF(AND(E86="",E87=""),"",IF(D57&lt;&gt;"Pay Stubs","", IF(YEAR(D59)=YEAR(E59), IF(OR(F91="", F91 = 0), (SUM(C91:E91)/3)*VLOOKUP(H55, PayPeriods, 3, FALSE), (F91/H59)*260), IF(J57=0,0,IF(OR(F91="", F91 = 0), SUM(C91:E91)/3*VLOOKUP(H55, PayPeriods, 3, FALSE), (F91/J57)*VLOOKUP(H55,PayPeriods,3,FALSE)))))))</f>
        <v/>
      </c>
      <c r="H91" s="19"/>
      <c r="I91" s="30"/>
      <c r="L91"/>
      <c r="M91"/>
    </row>
    <row r="92" spans="1:14" ht="15.75" customHeight="1" x14ac:dyDescent="0.25">
      <c r="A92" s="1"/>
      <c r="B92" s="145" t="s">
        <v>153</v>
      </c>
      <c r="C92" s="274"/>
      <c r="D92" s="332"/>
      <c r="E92" s="333"/>
      <c r="F92" s="194"/>
      <c r="G92" s="319" t="str">
        <f>IF(E79="","",IF(AND(E86="",E87=""),"",IF(D57&lt;&gt;"Pay Stubs","", IF(YEAR(D59)=YEAR(E59), IF(OR(F92="", F92 = 0), (SUM(C92:E92)/3)*VLOOKUP(H55, PayPeriods, 3, FALSE), (F92/H59)*260), IF(J57=0,0,IF(OR(F92="", F92 = 0), SUM(C92:E92)/3*VLOOKUP(H55, PayPeriods, 3, FALSE), (F92/J57)*VLOOKUP(H55,PayPeriods,3,FALSE)))))))</f>
        <v/>
      </c>
      <c r="H92" s="19"/>
      <c r="I92" s="30"/>
      <c r="L92"/>
      <c r="M92"/>
    </row>
    <row r="93" spans="1:14" ht="15.75" customHeight="1" thickBot="1" x14ac:dyDescent="0.3">
      <c r="A93" s="1"/>
      <c r="B93" s="263" t="s">
        <v>234</v>
      </c>
      <c r="C93" s="338">
        <f>C90+C91+C92</f>
        <v>0</v>
      </c>
      <c r="D93" s="339">
        <f t="shared" ref="D93:E93" si="2">D90+D91+D92</f>
        <v>0</v>
      </c>
      <c r="E93" s="340">
        <f t="shared" si="2"/>
        <v>0</v>
      </c>
      <c r="F93" s="341"/>
      <c r="G93" s="337" t="str">
        <f>IF(E79 = "", "", IF(AND(E86 = "", E87=""), "", IF(D57 = "Pay Stubs", SUM(G90:G92), "")))</f>
        <v/>
      </c>
      <c r="H93" s="283" t="str">
        <f>IF(E79= "", "", IF(AND(E86="", E87 = ""), "", IF(D57 = "Pay Stubs", IF(YEAR(D59) = YEAR(F59), (F93/H59) *260, IF(J57 = 0, 0, (F93/J57)*VLOOKUP(H55,PayPeriods,3,FALSE))), "")))</f>
        <v/>
      </c>
      <c r="I93" s="30"/>
      <c r="J93" s="322"/>
      <c r="L93"/>
      <c r="M93"/>
    </row>
    <row r="94" spans="1:14" ht="7.5" customHeight="1" x14ac:dyDescent="0.25">
      <c r="A94" s="1"/>
      <c r="B94" s="4"/>
      <c r="C94" s="321"/>
      <c r="D94" s="321"/>
      <c r="E94" s="321"/>
      <c r="F94" s="321"/>
      <c r="G94" s="321"/>
      <c r="H94" s="321"/>
      <c r="I94" s="30"/>
      <c r="L94"/>
      <c r="M94"/>
    </row>
    <row r="95" spans="1:14" ht="14.25" customHeight="1" x14ac:dyDescent="0.25">
      <c r="A95" s="1"/>
      <c r="B95" s="31" t="str">
        <f>IF(D57 = "VOE", "", IF(SUM(F90:F92) = 0, "",IF(SUM(F90:F92) = F93, "", "Year to Date Base pay, Overtime and Other income do not add to the Gross Wages, please correct or explain.")))</f>
        <v/>
      </c>
      <c r="C95" s="1"/>
      <c r="D95" s="1"/>
      <c r="E95" s="293"/>
      <c r="F95" s="268"/>
      <c r="G95" s="268"/>
      <c r="H95" s="268"/>
      <c r="I95" s="268"/>
      <c r="J95" s="294"/>
      <c r="K95" s="294"/>
      <c r="L95" s="294"/>
      <c r="M95" s="294"/>
      <c r="N95" s="294"/>
    </row>
    <row r="96" spans="1:14" ht="14.25" customHeight="1" x14ac:dyDescent="0.25">
      <c r="A96" s="1"/>
      <c r="B96" s="31" t="str">
        <f>IF(D57 = "VOE", "", IF(F93 &lt; E93, "Year to Date Gross Wages must be greater than or equal to the last pay stub", ""))</f>
        <v/>
      </c>
      <c r="C96" s="1"/>
      <c r="D96" s="1"/>
      <c r="E96" s="268"/>
      <c r="F96" s="268"/>
      <c r="G96" s="268"/>
      <c r="H96" s="268"/>
      <c r="I96" s="268"/>
      <c r="J96" s="294"/>
      <c r="K96" s="294"/>
      <c r="L96" s="294"/>
      <c r="M96" s="294"/>
      <c r="N96" s="294"/>
    </row>
    <row r="97" spans="1:14" ht="16.5" customHeight="1" x14ac:dyDescent="0.25">
      <c r="A97" s="1"/>
      <c r="B97" s="1"/>
      <c r="C97" s="31"/>
      <c r="D97" s="1"/>
      <c r="E97" s="268"/>
      <c r="F97" s="268"/>
      <c r="G97" s="268"/>
      <c r="H97" s="268"/>
      <c r="I97" s="268"/>
      <c r="J97" s="294"/>
      <c r="K97" s="294"/>
      <c r="L97" s="294"/>
      <c r="M97" s="294"/>
      <c r="N97" s="294"/>
    </row>
    <row r="98" spans="1:14" ht="15.75" customHeight="1" x14ac:dyDescent="0.25">
      <c r="A98" s="1"/>
      <c r="B98" s="32" t="str">
        <f xml:space="preserve"> IF(AND(B99 = "", B100 = ""), "", "If Regular Base Hours and/or Base Pay Rate are not provided on the check stubs, enter the numbers calculated below.")</f>
        <v/>
      </c>
      <c r="C98" s="31"/>
      <c r="D98" s="1"/>
      <c r="E98" s="268"/>
      <c r="F98" s="268"/>
      <c r="G98" s="268"/>
      <c r="H98" s="268"/>
      <c r="I98" s="268"/>
      <c r="J98" s="294"/>
      <c r="K98" s="294"/>
      <c r="L98" s="294"/>
      <c r="M98" s="294"/>
      <c r="N98" s="294"/>
    </row>
    <row r="99" spans="1:14" x14ac:dyDescent="0.25">
      <c r="A99" s="1"/>
      <c r="B99" s="33" t="str">
        <f>IF(D57 = "Pay Stubs", IF(G89 = "Hourly Pay Rate", IF(AND(C99="", D99 = "", E99 = ""), "","Hours Calculator"), ""), "")</f>
        <v/>
      </c>
      <c r="C99" s="34" t="str">
        <f>IF(D57 = "Pay Stubs", IF(G89 = "Hourly Pay Rate", IF(C89 = "", "",C90/C89), ""), "")</f>
        <v/>
      </c>
      <c r="D99" s="34" t="str">
        <f>IF(D57 = "Pay Stubs", IF(G89 = "Hourly Pay Rate", IF(D89 = "", "", D90/D89), ""), "")</f>
        <v/>
      </c>
      <c r="E99" s="34" t="str">
        <f>IF(D57 = "Pay Stubs", IF(G89 = "Hourly Pay Rate", IF(E89 = "", "", E90/E89), ""), "")</f>
        <v/>
      </c>
      <c r="F99" s="268"/>
      <c r="G99" s="35"/>
      <c r="H99" s="1"/>
      <c r="I99" s="268"/>
      <c r="J99" s="294"/>
      <c r="K99" s="294"/>
      <c r="L99" s="310"/>
      <c r="M99" s="310"/>
    </row>
    <row r="100" spans="1:14" x14ac:dyDescent="0.25">
      <c r="A100" s="1"/>
      <c r="B100" s="33" t="str">
        <f>IF(D57 = "Pay Stubs", IF(G89 = "Hourly Pay Rate", IF(AND(C100="", D100 = "", E100 = ""), "","Rate Calculator"), ""), "")</f>
        <v/>
      </c>
      <c r="C100" s="59" t="str">
        <f>IF(D57 = "Pay Stubs", IF(G89="Hourly Pay Rate", IF(OR(C88 = "",C88 = 0), "", C90/C88),""), "")</f>
        <v/>
      </c>
      <c r="D100" s="59" t="str">
        <f>IF(D57="Pay Stubs",IF(G89="Hourly Pay Rate",IF(OR(D88="", D88 = 0),"",D90/D88), ""),"")</f>
        <v/>
      </c>
      <c r="E100" s="59" t="str">
        <f>IF(D57 = "Pay Stubs", IF(G89="Hourly Pay Rate", IF(OR(E88 = "",E88 = 0), "", E90/E88), ""), "")</f>
        <v/>
      </c>
      <c r="F100" s="1"/>
      <c r="G100" s="35"/>
      <c r="H100" s="1"/>
      <c r="I100" s="268"/>
      <c r="J100" s="294"/>
      <c r="K100" s="294"/>
      <c r="L100" s="310"/>
      <c r="M100" s="310"/>
    </row>
    <row r="101" spans="1:14" x14ac:dyDescent="0.25">
      <c r="A101" s="1"/>
      <c r="B101" s="268"/>
      <c r="C101" s="268"/>
      <c r="D101" s="268"/>
      <c r="E101" s="268"/>
      <c r="F101" s="268"/>
      <c r="G101" s="1"/>
      <c r="H101" s="6"/>
      <c r="I101" s="268"/>
      <c r="J101" s="294"/>
      <c r="K101" s="294"/>
      <c r="L101" s="310"/>
      <c r="M101" s="310"/>
    </row>
    <row r="102" spans="1:14" ht="15" customHeight="1" x14ac:dyDescent="0.25">
      <c r="A102" s="1"/>
      <c r="B102" s="1"/>
      <c r="C102" s="1"/>
      <c r="D102" s="1"/>
      <c r="E102" s="1"/>
      <c r="F102" s="1"/>
      <c r="G102" s="1"/>
      <c r="H102" s="1"/>
      <c r="I102" s="1"/>
      <c r="J102" s="294"/>
      <c r="K102" s="294"/>
      <c r="L102" s="310"/>
      <c r="M102" s="310"/>
    </row>
    <row r="103" spans="1:14" ht="14.25" customHeight="1" thickBot="1" x14ac:dyDescent="0.3">
      <c r="A103" s="1"/>
      <c r="B103" s="212" t="s">
        <v>197</v>
      </c>
      <c r="C103" s="213"/>
      <c r="D103" s="212" t="str">
        <f>E5</f>
        <v>Name not entered on Household Summary</v>
      </c>
      <c r="E103" s="213"/>
      <c r="F103" s="213"/>
      <c r="G103" s="213"/>
      <c r="H103" s="214" t="s">
        <v>235</v>
      </c>
      <c r="I103" s="268"/>
      <c r="J103" s="294"/>
      <c r="K103" s="294"/>
      <c r="L103" s="310"/>
      <c r="M103" s="310"/>
    </row>
    <row r="104" spans="1:14" ht="12" customHeight="1" thickTop="1" thickBot="1" x14ac:dyDescent="0.3">
      <c r="A104" s="1"/>
      <c r="B104" s="1"/>
      <c r="C104" s="268"/>
      <c r="D104" s="1"/>
      <c r="E104" s="1"/>
      <c r="F104" s="1"/>
      <c r="G104" s="1"/>
      <c r="H104" s="1"/>
      <c r="I104" s="1"/>
      <c r="J104" s="294"/>
      <c r="K104" s="294"/>
      <c r="L104" s="310"/>
      <c r="M104" s="310"/>
    </row>
    <row r="105" spans="1:14" ht="16.5" thickBot="1" x14ac:dyDescent="0.3">
      <c r="A105" s="1"/>
      <c r="B105" s="5" t="s">
        <v>236</v>
      </c>
      <c r="C105" s="268" t="s">
        <v>200</v>
      </c>
      <c r="D105" s="421"/>
      <c r="E105" s="422"/>
      <c r="F105" s="422"/>
      <c r="G105" s="423"/>
      <c r="H105" s="191" t="str">
        <f>IF(D107="VOE", E117, IF(D107 = "Pay Stubs", E129, ""))</f>
        <v/>
      </c>
      <c r="I105" s="180"/>
      <c r="J105" s="181"/>
      <c r="K105" s="294"/>
      <c r="L105" s="310"/>
      <c r="M105" s="310"/>
    </row>
    <row r="106" spans="1:14" ht="7.5" customHeight="1" thickBot="1" x14ac:dyDescent="0.3">
      <c r="A106" s="1"/>
      <c r="B106" s="5"/>
      <c r="C106" s="268"/>
      <c r="D106" s="295"/>
      <c r="E106" s="80"/>
      <c r="F106" s="80"/>
      <c r="G106" s="72" t="s">
        <v>201</v>
      </c>
      <c r="H106" s="184" t="s">
        <v>202</v>
      </c>
      <c r="I106" s="182"/>
      <c r="J106" s="183"/>
      <c r="K106" s="294"/>
      <c r="L106" s="310"/>
      <c r="M106" s="310"/>
    </row>
    <row r="107" spans="1:14" ht="16.5" thickBot="1" x14ac:dyDescent="0.3">
      <c r="A107" s="1"/>
      <c r="B107" s="5"/>
      <c r="C107" s="88" t="s">
        <v>203</v>
      </c>
      <c r="D107" s="296"/>
      <c r="E107" s="150">
        <f>IF(OR(D107="",D109=""),0,1)</f>
        <v>0</v>
      </c>
      <c r="F107" s="77"/>
      <c r="G107" s="185" t="str">
        <f>IFERROR(IF(OR(H105 = "Monthly", H105="Semi-Monthly"), IF(D107="VOE", H118, IF(D107 = "Pay Stubs", F131, "")), ROUNDUP(H107,0)),"")</f>
        <v/>
      </c>
      <c r="H107" s="186" t="str">
        <f>IFERROR(G109/(VLOOKUP(H105, PayPeriods, 2, FALSE)),"")</f>
        <v/>
      </c>
      <c r="I107" s="187"/>
      <c r="J107" s="188" t="str">
        <f>IFERROR(IF(AND(H105="Bi-Weekly",G107&gt;26),26,IF(AND(H105="Bi-Weekly",G107&lt;=26),G107,IF(AND(H105="Semi-Monthly",G107&gt;24),24,IF(AND(H105="Weekly",G107&gt;52),52,IF(AND(H105="Weekly",G107&lt;=52),G107,G107))))),"")</f>
        <v/>
      </c>
      <c r="K107" s="294"/>
      <c r="L107" s="310"/>
      <c r="M107" s="310"/>
    </row>
    <row r="108" spans="1:14" ht="7.5" customHeight="1" thickBot="1" x14ac:dyDescent="0.3">
      <c r="A108" s="1"/>
      <c r="B108" s="5"/>
      <c r="C108" s="268"/>
      <c r="D108" s="297"/>
      <c r="E108" s="77"/>
      <c r="F108" s="72" t="s">
        <v>204</v>
      </c>
      <c r="G108" s="189" t="s">
        <v>205</v>
      </c>
      <c r="H108" s="190" t="s">
        <v>206</v>
      </c>
      <c r="I108" s="187"/>
      <c r="J108" s="188"/>
      <c r="K108" s="294"/>
      <c r="L108" s="310"/>
      <c r="M108" s="310"/>
    </row>
    <row r="109" spans="1:14" ht="16.5" thickBot="1" x14ac:dyDescent="0.3">
      <c r="A109" s="1"/>
      <c r="B109" s="1"/>
      <c r="C109" s="89" t="s">
        <v>207</v>
      </c>
      <c r="D109" s="298"/>
      <c r="E109" s="256" t="e">
        <f>CONCATENATE("1/1/",YEAR(F109))</f>
        <v>#VALUE!</v>
      </c>
      <c r="F109" s="76" t="str">
        <f>IF(D107 = "VOE", E118, IF(D107 = "Pay Stubs", IF(OR(C137 = "", D137="",E137 = ""), IF(OR(C136 = "",D136="", E136=""), "", E136), E137),""))</f>
        <v/>
      </c>
      <c r="G109" s="191" t="str">
        <f>IFERROR(IF(YEAR(D109) = YEAR(F109), F109-D109+1,F109-E109+1),"")</f>
        <v/>
      </c>
      <c r="H109" s="191" t="str">
        <f>IFERROR(ROUNDUP(G109*(5/7), 0),"")</f>
        <v/>
      </c>
      <c r="I109" s="192"/>
      <c r="J109" s="188"/>
      <c r="K109" s="294"/>
      <c r="L109" s="342"/>
      <c r="M109" s="310"/>
    </row>
    <row r="110" spans="1:14" ht="13.5" customHeight="1" thickBot="1" x14ac:dyDescent="0.3">
      <c r="A110" s="1"/>
      <c r="B110" s="15"/>
      <c r="C110" s="299"/>
      <c r="D110" s="300"/>
      <c r="E110" s="78"/>
      <c r="F110" s="78"/>
      <c r="G110" s="73" t="s">
        <v>208</v>
      </c>
      <c r="H110" s="79" t="str">
        <f>IF(D107 = "VOE", IF(E115&gt;VLOOKUP(H105, PayPeriods, 6, FALSE), VLOOKUP(H105, PayPeriods, 6, FALSE), E115),IF(D107="Pay Stubs", IF((C138+D138+E138)/3 &gt; VLOOKUP(H105, PayPeriods, 6, FALSE), VLOOKUP(H105, PayPeriods, 6, FALSE), (C138+D138+E138)/3), ""))</f>
        <v/>
      </c>
      <c r="I110" s="268"/>
      <c r="K110" s="294"/>
      <c r="L110" s="310"/>
      <c r="M110" s="310"/>
    </row>
    <row r="111" spans="1:14" ht="13.5" customHeight="1" thickTop="1" x14ac:dyDescent="0.25">
      <c r="A111" s="1"/>
      <c r="B111" s="1"/>
      <c r="C111" s="301"/>
      <c r="D111" s="302"/>
      <c r="E111" s="303"/>
      <c r="F111" s="303"/>
      <c r="G111" s="301"/>
      <c r="H111" s="16"/>
      <c r="I111" s="268"/>
      <c r="K111" s="294"/>
      <c r="L111" s="310"/>
      <c r="M111" s="310"/>
    </row>
    <row r="112" spans="1:14" ht="15.75" customHeight="1" thickBot="1" x14ac:dyDescent="0.3">
      <c r="A112" s="1"/>
      <c r="B112" s="215" t="s">
        <v>209</v>
      </c>
      <c r="C112" s="424" t="s">
        <v>210</v>
      </c>
      <c r="D112" s="424"/>
      <c r="E112" s="424"/>
      <c r="F112" s="424"/>
      <c r="G112" s="424"/>
      <c r="H112" s="424"/>
      <c r="I112" s="268"/>
      <c r="K112" s="294"/>
      <c r="L112" s="310"/>
      <c r="M112" s="310"/>
    </row>
    <row r="113" spans="1:13" ht="7.5" customHeight="1" thickTop="1" x14ac:dyDescent="0.25">
      <c r="A113" s="1"/>
      <c r="B113" s="17"/>
      <c r="C113" s="304"/>
      <c r="D113" s="302"/>
      <c r="E113" s="305"/>
      <c r="F113" s="305"/>
      <c r="G113" s="301"/>
      <c r="H113" s="301"/>
      <c r="I113" s="268"/>
      <c r="K113" s="294"/>
      <c r="L113" s="310"/>
      <c r="M113" s="310"/>
    </row>
    <row r="114" spans="1:13" ht="24.75" thickBot="1" x14ac:dyDescent="0.3">
      <c r="A114" s="1"/>
      <c r="B114" s="17"/>
      <c r="C114" s="18"/>
      <c r="D114" s="18"/>
      <c r="E114" s="140" t="s">
        <v>211</v>
      </c>
      <c r="F114" s="39" t="s">
        <v>176</v>
      </c>
      <c r="G114" s="40" t="s">
        <v>212</v>
      </c>
      <c r="H114" s="39" t="s">
        <v>213</v>
      </c>
      <c r="I114" s="306"/>
      <c r="K114" s="294"/>
      <c r="L114" s="310"/>
      <c r="M114" s="310"/>
    </row>
    <row r="115" spans="1:13" ht="16.5" thickBot="1" x14ac:dyDescent="0.3">
      <c r="A115" s="1"/>
      <c r="B115" s="1"/>
      <c r="C115" s="425" t="s">
        <v>180</v>
      </c>
      <c r="D115" s="426"/>
      <c r="E115" s="151"/>
      <c r="F115" s="307"/>
      <c r="G115" s="308"/>
      <c r="H115" s="142"/>
      <c r="I115" s="309"/>
      <c r="K115" s="294"/>
      <c r="L115" s="310"/>
      <c r="M115" s="310"/>
    </row>
    <row r="116" spans="1:13" ht="16.5" thickBot="1" x14ac:dyDescent="0.3">
      <c r="A116" s="1"/>
      <c r="B116" s="398" t="str">
        <f>IF(D107 = "VOE", IF(G116 = "Hourly Pay Rate", IF(E115&gt;VLOOKUP(H105,PayPeriods,6,FALSE),CONCATENATE("    Average hours &gt; ", ROUND(VLOOKUP(H105, PayPeriods, 6, FALSE),2), " (Standard Work Hours in Year / Pay Periods in Year);  ", ROUND(VLOOKUP(H105, PayPeriods, 6, FALSE),2), " hours used."), ""), ""), "")</f>
        <v/>
      </c>
      <c r="C116" s="428" t="s">
        <v>214</v>
      </c>
      <c r="D116" s="429"/>
      <c r="E116" s="193"/>
      <c r="F116" s="138" t="s">
        <v>215</v>
      </c>
      <c r="G116" s="430"/>
      <c r="H116" s="431"/>
      <c r="I116" s="268"/>
      <c r="K116" s="294"/>
      <c r="L116" s="310"/>
      <c r="M116" s="310"/>
    </row>
    <row r="117" spans="1:13" x14ac:dyDescent="0.25">
      <c r="A117" s="1"/>
      <c r="B117" s="398"/>
      <c r="C117" s="425" t="s">
        <v>216</v>
      </c>
      <c r="D117" s="426"/>
      <c r="E117" s="141"/>
      <c r="F117" s="432" t="str">
        <f>IF(AND(E117 &lt;&gt; "Monthly", E117 &lt;&gt; "Semi-Monthly", H118&gt;0), "Payroll Frequency changed, delete value in H118", "")</f>
        <v/>
      </c>
      <c r="G117" s="433"/>
      <c r="H117" s="434"/>
      <c r="I117" s="309"/>
      <c r="K117" s="294"/>
      <c r="L117" s="310"/>
      <c r="M117" s="310"/>
    </row>
    <row r="118" spans="1:13" x14ac:dyDescent="0.25">
      <c r="A118" s="1"/>
      <c r="B118" s="398"/>
      <c r="C118" s="405" t="s">
        <v>204</v>
      </c>
      <c r="D118" s="406"/>
      <c r="E118" s="152"/>
      <c r="F118" s="407" t="str">
        <f>IF(D107 = "VOE", IF(H105 &lt;&gt; "", IF(H105 = "Annual", "1 pay period", IF(OR(E117="Semi-Monthly", E117 = "Monthly"), "Enter # of Pay Periods to Date", IF(E118 = "", "",CONCATENATE(J107," pay periods to date")))), ""), "")</f>
        <v/>
      </c>
      <c r="G118" s="407"/>
      <c r="H118" s="44"/>
      <c r="I118" s="74">
        <f>IF(F118 = "Enter # of Pay Periods to Date", 50, 0)</f>
        <v>0</v>
      </c>
      <c r="K118" s="294"/>
      <c r="L118" s="310"/>
      <c r="M118" s="310"/>
    </row>
    <row r="119" spans="1:13" x14ac:dyDescent="0.25">
      <c r="A119" s="1"/>
      <c r="B119" s="398"/>
      <c r="C119" s="408" t="s">
        <v>217</v>
      </c>
      <c r="D119" s="409"/>
      <c r="E119" s="194"/>
      <c r="F119" s="314" t="str">
        <f>IF(G119 = "", "", IF(G119 = 0, 0, G119/VLOOKUP(H105, PayPeriods, 3, FALSE)))</f>
        <v/>
      </c>
      <c r="G119" s="270" t="str">
        <f>IF(OR(G116="", E117 = "", E118=""), "", IF(D107="VOE",IF(G116="Hourly Pay Rate",H110*E116*VLOOKUP(H105, PayPeriods, 4, FALSE) *(VLOOKUP(H105,PayPeriods,3,FALSE)),E116*VLOOKUP(G116,PayRates,2,FALSE)),""))</f>
        <v/>
      </c>
      <c r="H119" s="42"/>
      <c r="I119" s="280"/>
      <c r="K119" s="294"/>
      <c r="L119" s="310"/>
      <c r="M119" s="310"/>
    </row>
    <row r="120" spans="1:13" ht="15.75" customHeight="1" x14ac:dyDescent="0.25">
      <c r="A120" s="1"/>
      <c r="B120" s="265"/>
      <c r="C120" s="408" t="s">
        <v>183</v>
      </c>
      <c r="D120" s="409"/>
      <c r="E120" s="195"/>
      <c r="F120" s="293" t="str">
        <f>IF(OR(G116="", E117 = "", E118=""), "", IF(D107="VOE",IF(YEAR(D109) = YEAR(E109), (E120/H109)*VLOOKUP(H105, PayPeriods, 5,FALSE), IF(G107 = 0, 0, E120/G107)), ""))</f>
        <v/>
      </c>
      <c r="G120" s="315" t="str">
        <f>IF(OR(G116="", E117 = "", E118=""), "", IF(D107= "VOE", IF(YEAR(D109) = YEAR(E109), (E120/H109)*VLOOKUP(H105, PayPeriods, 5, FALSE) * VLOOKUP(H105, PayPeriods, 3,FALSE), IF(G107 = 0, 0, (E120/G107)*VLOOKUP(H105, PayPeriods, 3, FALSE))), ""))</f>
        <v/>
      </c>
      <c r="H120" s="19"/>
      <c r="I120" s="280"/>
      <c r="K120" s="294"/>
      <c r="L120" s="310"/>
      <c r="M120" s="310"/>
    </row>
    <row r="121" spans="1:13" ht="15.75" customHeight="1" x14ac:dyDescent="0.25">
      <c r="A121" s="1"/>
      <c r="C121" s="416" t="s">
        <v>218</v>
      </c>
      <c r="D121" s="417"/>
      <c r="E121" s="160"/>
      <c r="F121" s="316"/>
      <c r="G121" s="317"/>
      <c r="H121" s="43"/>
      <c r="I121" s="293"/>
      <c r="K121" s="294"/>
      <c r="L121" s="310"/>
      <c r="M121" s="310"/>
    </row>
    <row r="122" spans="1:13" x14ac:dyDescent="0.25">
      <c r="A122" s="1"/>
      <c r="C122" s="418"/>
      <c r="D122" s="419"/>
      <c r="E122" s="193"/>
      <c r="F122" s="318" t="str">
        <f>IF(OR(G116="", E117 = "", E118=""), "", IF(D107="VOE", IF(YEAR(D109) = YEAR(E109), (E122/H109)*VLOOKUP(H105, PayPeriods, 5,FALSE), IF(G107 = 0, 0, E122/G107)),""))</f>
        <v/>
      </c>
      <c r="G122" s="319" t="str">
        <f>IF(OR(G116="", E117 = "", E118=""), "", IF(D107 = "VOE", IF(YEAR(D109) = YEAR(E109), (E122/H109)*VLOOKUP(H105, PayPeriods, 5, FALSE) * VLOOKUP(H105, PayPeriods, 3,FALSE), IF(G107 = 0, 0, E122/G107)*VLOOKUP(H105, PayPeriods, 3, FALSE)), ""))</f>
        <v/>
      </c>
      <c r="H122" s="42"/>
      <c r="I122" s="293"/>
      <c r="K122" s="294"/>
      <c r="L122" s="310"/>
      <c r="M122" s="310"/>
    </row>
    <row r="123" spans="1:13" x14ac:dyDescent="0.25">
      <c r="A123" s="1"/>
      <c r="C123" s="408" t="s">
        <v>219</v>
      </c>
      <c r="D123" s="409"/>
      <c r="E123" s="320">
        <f>E119+E120+E122</f>
        <v>0</v>
      </c>
      <c r="F123" s="139"/>
      <c r="G123" s="270" t="str">
        <f>IF(OR(G116="", E117 = "", E118=""), "", IF(D107 = "VOE", SUM(G119:G122),""))</f>
        <v/>
      </c>
      <c r="H123" s="20" t="str">
        <f>IF(OR(G116="",E117="",E118=""),"",IF(D107="VOE",IF(YEAR(D109) = YEAR(F109), (E123/H109) *260, IF(G107=0,0,(E123/G107)*VLOOKUP(H105,PayPeriods,3,FALSE))),""))</f>
        <v/>
      </c>
      <c r="I123" s="268"/>
      <c r="K123" s="294"/>
      <c r="L123" s="310"/>
      <c r="M123" s="310"/>
    </row>
    <row r="124" spans="1:13" x14ac:dyDescent="0.25">
      <c r="A124" s="1"/>
      <c r="C124" s="408" t="str">
        <f>IF(E118="","Gross Pay Prior Year",CONCATENATE("Gross Pay ",YEAR(E118)-1))</f>
        <v>Gross Pay Prior Year</v>
      </c>
      <c r="D124" s="409"/>
      <c r="E124" s="194"/>
      <c r="F124" s="321"/>
      <c r="G124" s="321"/>
      <c r="H124" s="22"/>
      <c r="I124" s="268"/>
      <c r="J124" s="294"/>
      <c r="K124" s="294"/>
      <c r="L124" s="310"/>
      <c r="M124" s="310"/>
    </row>
    <row r="125" spans="1:13" ht="16.5" thickBot="1" x14ac:dyDescent="0.3">
      <c r="A125" s="1"/>
      <c r="B125" s="21"/>
      <c r="C125" s="408" t="str">
        <f>IF(E118="","Gross Pay Prior Year",CONCATENATE("Gross Pay ",YEAR(E118)-2))</f>
        <v>Gross Pay Prior Year</v>
      </c>
      <c r="D125" s="409"/>
      <c r="E125" s="325"/>
      <c r="F125" s="321"/>
      <c r="G125" s="321"/>
      <c r="H125" s="22"/>
      <c r="I125" s="268"/>
      <c r="J125" s="294"/>
      <c r="K125" s="294"/>
      <c r="L125" s="310"/>
      <c r="M125" s="310"/>
    </row>
    <row r="126" spans="1:13" ht="7.5" customHeight="1" x14ac:dyDescent="0.25">
      <c r="A126" s="1"/>
      <c r="B126" s="1"/>
      <c r="C126" s="309"/>
      <c r="D126" s="309"/>
      <c r="E126" s="321"/>
      <c r="F126" s="321"/>
      <c r="G126" s="321"/>
      <c r="H126" s="22"/>
      <c r="I126" s="268"/>
      <c r="J126" s="294"/>
      <c r="K126" s="294"/>
      <c r="L126" s="310"/>
      <c r="M126" s="310"/>
    </row>
    <row r="127" spans="1:13" ht="24" customHeight="1" x14ac:dyDescent="0.25">
      <c r="A127" s="1"/>
      <c r="B127" s="1"/>
      <c r="C127" s="445" t="str">
        <f>IF(D107="VOE", IF(SUM(E119:E122)=E123, "", "Base Pay + Overtime + Commissions/Tips do not add to the Gross Pay (Current Year).  Please correct the numbers or explain the difference."), "")</f>
        <v/>
      </c>
      <c r="D127" s="445"/>
      <c r="E127" s="445"/>
      <c r="F127" s="445"/>
      <c r="G127" s="445"/>
      <c r="H127" s="445"/>
      <c r="I127" s="268"/>
      <c r="J127" s="294"/>
      <c r="K127" s="294"/>
      <c r="L127" s="310"/>
      <c r="M127" s="310"/>
    </row>
    <row r="128" spans="1:13" ht="16.5" thickBot="1" x14ac:dyDescent="0.3">
      <c r="A128" s="1"/>
      <c r="C128" s="446"/>
      <c r="D128" s="446"/>
      <c r="G128" s="75" t="s">
        <v>220</v>
      </c>
      <c r="H128" s="76">
        <f>IF(OR(C137 = "", D137="", E137=""), IF(OR(C136 = "", D136 = "", E136 = ""), (E135-C135)/2, (E136-C136)/2), (E137-C137)/2)</f>
        <v>0</v>
      </c>
      <c r="I128" s="268"/>
      <c r="J128" s="294"/>
      <c r="K128" s="294"/>
      <c r="L128" s="310"/>
      <c r="M128" s="310"/>
    </row>
    <row r="129" spans="1:13" ht="15.75" customHeight="1" thickBot="1" x14ac:dyDescent="0.3">
      <c r="A129" s="1"/>
      <c r="B129" s="216" t="s">
        <v>221</v>
      </c>
      <c r="C129" s="447" t="s">
        <v>222</v>
      </c>
      <c r="D129" s="448"/>
      <c r="E129" s="143"/>
      <c r="F129" s="449" t="s">
        <v>223</v>
      </c>
      <c r="G129" s="450"/>
      <c r="H129" s="25" t="str">
        <f>IF(OR(H128="", H128 = 0, H128&gt;31), "", IF(H128 &gt;20, "Monthly", IF(H128&gt;14, "Semi-Monthly", IF(H128&gt;9, "Bi-Weekly", "Weekly"))))</f>
        <v/>
      </c>
      <c r="I129" s="268"/>
      <c r="J129" s="294"/>
      <c r="K129" s="294"/>
      <c r="L129" s="310"/>
      <c r="M129" s="310"/>
    </row>
    <row r="130" spans="1:13" ht="7.5" customHeight="1" thickTop="1" x14ac:dyDescent="0.25">
      <c r="A130" s="1"/>
      <c r="B130" s="23"/>
      <c r="C130" s="24"/>
      <c r="D130" s="24"/>
      <c r="E130" s="24"/>
      <c r="F130" s="266"/>
      <c r="G130" s="267"/>
      <c r="H130" s="25"/>
      <c r="I130" s="268"/>
      <c r="J130" s="294"/>
      <c r="K130" s="294"/>
      <c r="L130" s="310"/>
      <c r="M130" s="310"/>
    </row>
    <row r="131" spans="1:13" x14ac:dyDescent="0.25">
      <c r="A131" s="1"/>
      <c r="B131" s="1"/>
      <c r="C131" s="427" t="str">
        <f>IF(D107="Pay Stubs",IF(H105&lt;&gt;"",IF(OR(H105="Semi-Monthly",H105="Monthly"),"Enter number of Pay Periods to Date", IF(F131&gt;0,"Payroll Frequency changed, delete value in F131", "")),""), "")</f>
        <v/>
      </c>
      <c r="D131" s="427"/>
      <c r="E131" s="427"/>
      <c r="F131" s="45"/>
      <c r="G131" s="154">
        <f>IF(C131 = "Enter number of Pay Periods to Date", 50, 0)</f>
        <v>0</v>
      </c>
      <c r="H131" s="25"/>
      <c r="I131" s="268"/>
      <c r="J131" s="294"/>
      <c r="K131" s="294"/>
      <c r="L131" s="310"/>
      <c r="M131" s="310"/>
    </row>
    <row r="132" spans="1:13" ht="15.75" customHeight="1" x14ac:dyDescent="0.25">
      <c r="A132" s="1"/>
      <c r="B132" s="5"/>
      <c r="C132" s="435" t="str">
        <f xml:space="preserve"> IF(AND(OR(G143="", G143 = 0), OR(H143="", H143=0)), "", IF(H128&gt;31, "Pay stubs do not appear to be consecutive based on dates entered.", IF(OR( E136 &lt; C136, E136 &lt;D136, E137 &lt; C137, E137 &lt;D137), "Pay Stubs may be out of order.  Please check dates.",IF(H129 = "", "", IF(E129 = H129, "", "If Payroll Frequency selected does not equal Recommended please provide an explanation.")))))</f>
        <v/>
      </c>
      <c r="D132" s="435"/>
      <c r="E132" s="435"/>
      <c r="F132" s="435"/>
      <c r="G132" s="435"/>
      <c r="H132" s="435"/>
      <c r="I132" s="268"/>
      <c r="J132" s="294"/>
      <c r="K132" s="294"/>
      <c r="L132" s="310"/>
      <c r="M132" s="310"/>
    </row>
    <row r="133" spans="1:13" ht="7.5" customHeight="1" x14ac:dyDescent="0.25">
      <c r="A133" s="1"/>
      <c r="B133" s="1"/>
      <c r="C133" s="327"/>
      <c r="D133" s="268"/>
      <c r="E133" s="268"/>
      <c r="F133" s="268"/>
      <c r="G133" s="268"/>
      <c r="H133" s="268"/>
      <c r="I133" s="268"/>
      <c r="J133" s="294"/>
      <c r="K133" s="294"/>
      <c r="L133" s="310"/>
      <c r="M133" s="310"/>
    </row>
    <row r="134" spans="1:13" ht="24.75" thickBot="1" x14ac:dyDescent="0.3">
      <c r="A134" s="1"/>
      <c r="B134" s="26"/>
      <c r="C134" s="29" t="s">
        <v>224</v>
      </c>
      <c r="D134" s="29" t="s">
        <v>225</v>
      </c>
      <c r="E134" s="29" t="s">
        <v>226</v>
      </c>
      <c r="F134" s="28" t="s">
        <v>227</v>
      </c>
      <c r="G134" s="29" t="s">
        <v>228</v>
      </c>
      <c r="H134" s="29" t="s">
        <v>213</v>
      </c>
      <c r="I134" s="1"/>
      <c r="K134" s="294"/>
      <c r="L134" s="310"/>
      <c r="M134" s="310"/>
    </row>
    <row r="135" spans="1:13" x14ac:dyDescent="0.25">
      <c r="A135" s="1"/>
      <c r="B135" s="263" t="s">
        <v>229</v>
      </c>
      <c r="C135" s="166"/>
      <c r="D135" s="153"/>
      <c r="E135" s="167"/>
      <c r="F135" s="436" t="str">
        <f>IF(D107 = "Pay Stubs", IF(AND(H105 &lt;&gt; "", F109 &lt;&gt; ""), IF(H105 = "Annual", "1 pay check to date", IF(OR(H105="Semi-Monthly", H105 = "Monthly"), "", IF(E129 = "", "",CONCATENATE(G107," pay checks to date")))), ""), "")</f>
        <v/>
      </c>
      <c r="G135" s="439" t="str">
        <f>IF(D107 = "Pay Stubs", IF(G139 = "Hourly Pay Rate", IF((C138+D138+E138)/3&gt;VLOOKUP(H105,PayPeriods,6,FALSE),CONCATENATE("Average hours &gt; ", ROUND(VLOOKUP(H105, PayPeriods, 6, FALSE),2), " (Standard Work Hours in Year / Pay Periods in Year); ", ROUND(VLOOKUP(H105, PayPeriods, 6, FALSE),2), " hours used to calculate base pay."), ""), ""), "")</f>
        <v/>
      </c>
      <c r="H135" s="440"/>
      <c r="I135" s="30"/>
      <c r="K135" s="294"/>
      <c r="L135" s="310"/>
      <c r="M135" s="310"/>
    </row>
    <row r="136" spans="1:13" x14ac:dyDescent="0.25">
      <c r="A136" s="1"/>
      <c r="B136" s="263" t="s">
        <v>230</v>
      </c>
      <c r="C136" s="168"/>
      <c r="D136" s="169"/>
      <c r="E136" s="170"/>
      <c r="F136" s="437"/>
      <c r="G136" s="441"/>
      <c r="H136" s="442"/>
      <c r="I136" s="38"/>
      <c r="K136" s="294"/>
      <c r="L136" s="310"/>
      <c r="M136" s="310"/>
    </row>
    <row r="137" spans="1:13" x14ac:dyDescent="0.25">
      <c r="A137" s="1"/>
      <c r="B137" s="263" t="s">
        <v>231</v>
      </c>
      <c r="C137" s="168"/>
      <c r="D137" s="169"/>
      <c r="E137" s="171"/>
      <c r="F137" s="437"/>
      <c r="G137" s="441"/>
      <c r="H137" s="442"/>
      <c r="I137" s="30"/>
      <c r="K137" s="294"/>
      <c r="L137" s="310"/>
      <c r="M137" s="310"/>
    </row>
    <row r="138" spans="1:13" ht="16.5" thickBot="1" x14ac:dyDescent="0.3">
      <c r="A138" s="1"/>
      <c r="B138" s="328" t="s">
        <v>232</v>
      </c>
      <c r="C138" s="329"/>
      <c r="D138" s="330"/>
      <c r="E138" s="331"/>
      <c r="F138" s="438"/>
      <c r="G138" s="441"/>
      <c r="H138" s="442"/>
      <c r="I138" s="30"/>
      <c r="K138" s="294"/>
      <c r="L138" s="310"/>
      <c r="M138" s="310"/>
    </row>
    <row r="139" spans="1:13" ht="16.5" thickBot="1" x14ac:dyDescent="0.3">
      <c r="A139" s="1"/>
      <c r="B139" s="145" t="s">
        <v>214</v>
      </c>
      <c r="C139" s="274"/>
      <c r="D139" s="332"/>
      <c r="E139" s="333"/>
      <c r="F139" s="146" t="s">
        <v>233</v>
      </c>
      <c r="G139" s="443"/>
      <c r="H139" s="444"/>
      <c r="I139" s="30"/>
      <c r="K139" s="294"/>
      <c r="L139" s="310"/>
      <c r="M139" s="310"/>
    </row>
    <row r="140" spans="1:13" x14ac:dyDescent="0.25">
      <c r="A140" s="1"/>
      <c r="B140" s="334" t="s">
        <v>217</v>
      </c>
      <c r="C140" s="274"/>
      <c r="D140" s="332"/>
      <c r="E140" s="333"/>
      <c r="F140" s="335"/>
      <c r="G140" s="336" t="str">
        <f>IF(OR(E129 = "", G139 = ""), "", IF(AND(E136="", E137 = ""), "", IF(D107 = "Pay Stubs", IF(G139 = "Hourly Pay Rate", H110*E139*(VLOOKUP(H105,PayPeriods,3,FALSE)),E139*VLOOKUP(G139, PayRates, 2, FALSE)), "")))</f>
        <v/>
      </c>
      <c r="H140" s="42"/>
      <c r="I140" s="30"/>
      <c r="K140" s="294"/>
      <c r="L140" s="310"/>
      <c r="M140" s="310"/>
    </row>
    <row r="141" spans="1:13" x14ac:dyDescent="0.25">
      <c r="A141" s="1"/>
      <c r="B141" s="145" t="s">
        <v>183</v>
      </c>
      <c r="C141" s="274"/>
      <c r="D141" s="332"/>
      <c r="E141" s="333"/>
      <c r="F141" s="194"/>
      <c r="G141" s="337" t="str">
        <f>IF(E129="","",IF(AND(E136="",E137=""),"",IF(D107&lt;&gt;"Pay Stubs","", IF(YEAR(D109)=YEAR(E109), IF(OR(F141="", F141 = 0), (SUM(C141:E141)/3)*VLOOKUP(H105, PayPeriods, 3, FALSE), (F141/H109)*260), IF(J107=0,0,IF(OR(F141="", F141 = 0), SUM(C141:E141)/3*VLOOKUP(H105, PayPeriods, 3, FALSE), (F141/J107)*VLOOKUP(H105,PayPeriods,3,FALSE)))))))</f>
        <v/>
      </c>
      <c r="H141" s="19"/>
      <c r="I141" s="30"/>
      <c r="K141" s="294"/>
      <c r="L141" s="310"/>
      <c r="M141" s="310"/>
    </row>
    <row r="142" spans="1:13" x14ac:dyDescent="0.25">
      <c r="A142" s="1"/>
      <c r="B142" s="145" t="s">
        <v>153</v>
      </c>
      <c r="C142" s="274"/>
      <c r="D142" s="332"/>
      <c r="E142" s="333"/>
      <c r="F142" s="194"/>
      <c r="G142" s="319" t="str">
        <f>IF(E129="","",IF(AND(E136="",E137=""),"",IF(D107&lt;&gt;"Pay Stubs","", IF(YEAR(D109)=YEAR(E109), IF(OR(F142="", F142 = 0), (SUM(C142:E142)/3)*VLOOKUP(H105, PayPeriods, 3, FALSE), (F142/H109)*260), IF(J107=0,0,IF(OR(F142="", F142 = 0), SUM(C142:E142)/3*VLOOKUP(H105, PayPeriods, 3, FALSE), (F142/J107)*VLOOKUP(H105,PayPeriods,3,FALSE)))))))</f>
        <v/>
      </c>
      <c r="H142" s="19"/>
      <c r="I142" s="30"/>
      <c r="K142" s="294"/>
      <c r="L142" s="310"/>
      <c r="M142" s="310"/>
    </row>
    <row r="143" spans="1:13" ht="16.5" thickBot="1" x14ac:dyDescent="0.3">
      <c r="A143" s="1"/>
      <c r="B143" s="263" t="s">
        <v>234</v>
      </c>
      <c r="C143" s="338">
        <f>C140+C141+C142</f>
        <v>0</v>
      </c>
      <c r="D143" s="339">
        <f t="shared" ref="D143:E143" si="3">D140+D141+D142</f>
        <v>0</v>
      </c>
      <c r="E143" s="340">
        <f t="shared" si="3"/>
        <v>0</v>
      </c>
      <c r="F143" s="341"/>
      <c r="G143" s="337" t="str">
        <f>IF(E129 = "", "", IF(AND(E136 = "", E137=""), "", IF(D107 = "Pay Stubs", SUM(G140:G142), "")))</f>
        <v/>
      </c>
      <c r="H143" s="283" t="str">
        <f>IF(E129= "", "", IF(AND(E136="", E137 = ""), "", IF(D107 = "Pay Stubs", IF(YEAR(D109) = YEAR(F109), (F143/H109) *260, IF(J107 = 0, 0, (F143/J107)*VLOOKUP(H105,PayPeriods,3,FALSE))), "")))</f>
        <v/>
      </c>
      <c r="I143" s="30"/>
      <c r="J143" s="322"/>
      <c r="K143" s="294"/>
      <c r="L143" s="310"/>
      <c r="M143" s="310"/>
    </row>
    <row r="144" spans="1:13" ht="7.5" customHeight="1" x14ac:dyDescent="0.25">
      <c r="A144" s="1"/>
      <c r="B144" s="4"/>
      <c r="C144" s="321"/>
      <c r="D144" s="321"/>
      <c r="E144" s="321"/>
      <c r="F144" s="321"/>
      <c r="G144" s="321"/>
      <c r="H144" s="321"/>
      <c r="I144" s="30"/>
      <c r="J144" s="294"/>
      <c r="K144" s="294"/>
      <c r="L144" s="310"/>
      <c r="M144" s="310"/>
    </row>
    <row r="145" spans="1:13" x14ac:dyDescent="0.25">
      <c r="A145" s="1"/>
      <c r="B145" s="31" t="str">
        <f>IF(D107 = "VOE", "", IF(SUM(F140:F142) = 0, "",IF(SUM(F140:F142) = F143, "", "Year to Date Base pay, Overtime and Other income do not add to the Gross Wages, please correct or explain.")))</f>
        <v/>
      </c>
      <c r="C145" s="1"/>
      <c r="D145" s="1"/>
      <c r="E145" s="293"/>
      <c r="F145" s="268"/>
      <c r="G145" s="268"/>
      <c r="H145" s="268"/>
      <c r="I145" s="268"/>
      <c r="J145" s="294"/>
      <c r="K145" s="294"/>
      <c r="L145" s="310"/>
      <c r="M145" s="310"/>
    </row>
    <row r="146" spans="1:13" x14ac:dyDescent="0.25">
      <c r="A146" s="1"/>
      <c r="B146" s="31" t="str">
        <f>IF(D107 = "VOE", "", IF(F143 &lt; E143, "Year to Date Gross Wages must be greater than or equal to the last pay stub", ""))</f>
        <v/>
      </c>
      <c r="C146" s="1"/>
      <c r="D146" s="1"/>
      <c r="E146" s="268"/>
      <c r="F146" s="268"/>
      <c r="G146" s="268"/>
      <c r="H146" s="268"/>
      <c r="I146" s="268"/>
      <c r="J146" s="294"/>
      <c r="K146" s="294"/>
      <c r="L146" s="310"/>
      <c r="M146" s="310"/>
    </row>
    <row r="147" spans="1:13" x14ac:dyDescent="0.25">
      <c r="A147" s="1"/>
      <c r="B147" s="1"/>
      <c r="C147" s="31"/>
      <c r="D147" s="1"/>
      <c r="E147" s="268"/>
      <c r="F147" s="268"/>
      <c r="G147" s="268"/>
      <c r="H147" s="268"/>
      <c r="I147" s="268"/>
      <c r="J147" s="294"/>
      <c r="K147" s="294"/>
      <c r="L147" s="310"/>
      <c r="M147" s="310"/>
    </row>
    <row r="148" spans="1:13" x14ac:dyDescent="0.25">
      <c r="A148" s="1"/>
      <c r="B148" s="32" t="str">
        <f xml:space="preserve"> IF(AND(B149 = "", B150 = ""), "", "If Regular Base Hours and/or Base Pay Rate are not provided on the check stubs, enter the numbers calculated below.")</f>
        <v/>
      </c>
      <c r="C148" s="31"/>
      <c r="D148" s="1"/>
      <c r="E148" s="268"/>
      <c r="F148" s="268"/>
      <c r="G148" s="268"/>
      <c r="H148" s="268"/>
      <c r="I148" s="268"/>
      <c r="J148" s="294"/>
      <c r="K148" s="294"/>
      <c r="L148" s="310"/>
      <c r="M148" s="310"/>
    </row>
    <row r="149" spans="1:13" x14ac:dyDescent="0.25">
      <c r="A149" s="1"/>
      <c r="B149" s="33" t="str">
        <f>IF(D107 = "Pay Stubs", IF(G139 = "Hourly Pay Rate", IF(AND(C149="", D149 = "", E149 = ""), "","Hours Calculator"), ""), "")</f>
        <v/>
      </c>
      <c r="C149" s="34" t="str">
        <f>IF(D107 = "Pay Stubs", IF(G139 = "Hourly Pay Rate", IF(C139 = "", "",C140/C139), ""), "")</f>
        <v/>
      </c>
      <c r="D149" s="34" t="str">
        <f>IF(D107 = "Pay Stubs", IF(G139 = "Hourly Pay Rate", IF(D139 = "", "", D140/D139), ""), "")</f>
        <v/>
      </c>
      <c r="E149" s="34" t="str">
        <f>IF(D107 = "Pay Stubs", IF(G139 = "Hourly Pay Rate", IF(E139 = "", "", E140/E139), ""), "")</f>
        <v/>
      </c>
      <c r="F149" s="268"/>
      <c r="G149" s="35"/>
      <c r="H149" s="1"/>
      <c r="I149" s="268"/>
      <c r="J149" s="294"/>
      <c r="K149" s="294"/>
      <c r="L149" s="310"/>
      <c r="M149" s="310"/>
    </row>
    <row r="150" spans="1:13" x14ac:dyDescent="0.25">
      <c r="A150" s="1"/>
      <c r="B150" s="33" t="str">
        <f>IF(D107 = "Pay Stubs", IF(G139 = "Hourly Pay Rate", IF(AND(C150="", D150 = "", E150 = ""), "","Rate Calculator"), ""), "")</f>
        <v/>
      </c>
      <c r="C150" s="36" t="str">
        <f>IF(D107 = "Pay Stubs", IF(G139="Hourly Pay Rate", IF(OR(C138 = "",C138 = 0), "", C140/C138),""), "")</f>
        <v/>
      </c>
      <c r="D150" s="36" t="str">
        <f>IF(D107="Pay Stubs",IF(G139="Hourly Pay Rate",IF(OR(D138="", D138 = 0),"",D140/D138), ""),"")</f>
        <v/>
      </c>
      <c r="E150" s="36" t="str">
        <f>IF(D107 = "Pay Stubs", IF(G139="Hourly Pay Rate", IF(OR(E138 = "",E138 = 0), "", E140/E138), ""), "")</f>
        <v/>
      </c>
      <c r="F150" s="1"/>
      <c r="G150" s="35"/>
      <c r="H150" s="1"/>
      <c r="I150" s="268"/>
      <c r="J150" s="294"/>
      <c r="K150" s="294"/>
      <c r="L150" s="310"/>
      <c r="M150" s="310"/>
    </row>
    <row r="151" spans="1:13" x14ac:dyDescent="0.25">
      <c r="A151" s="1"/>
      <c r="B151" s="268"/>
      <c r="C151" s="268"/>
      <c r="D151" s="268"/>
      <c r="E151" s="268"/>
      <c r="F151" s="268"/>
      <c r="G151" s="1"/>
      <c r="H151" s="6"/>
      <c r="I151" s="268"/>
      <c r="J151" s="294"/>
      <c r="K151" s="294"/>
      <c r="L151" s="310"/>
      <c r="M151" s="310"/>
    </row>
    <row r="152" spans="1:13" ht="15" customHeight="1" x14ac:dyDescent="0.25">
      <c r="A152" s="1"/>
      <c r="B152" s="1"/>
      <c r="C152" s="1"/>
      <c r="D152" s="1"/>
      <c r="E152" s="1"/>
      <c r="F152" s="1"/>
      <c r="G152" s="1"/>
      <c r="H152" s="1"/>
      <c r="I152" s="1"/>
      <c r="J152" s="294"/>
      <c r="K152" s="294"/>
      <c r="L152" s="310"/>
      <c r="M152" s="310"/>
    </row>
    <row r="153" spans="1:13" ht="14.25" customHeight="1" thickBot="1" x14ac:dyDescent="0.3">
      <c r="A153" s="1"/>
      <c r="B153" s="212" t="s">
        <v>197</v>
      </c>
      <c r="C153" s="213"/>
      <c r="D153" s="212" t="str">
        <f>E5</f>
        <v>Name not entered on Household Summary</v>
      </c>
      <c r="E153" s="213"/>
      <c r="F153" s="213"/>
      <c r="G153" s="213"/>
      <c r="H153" s="214" t="s">
        <v>237</v>
      </c>
      <c r="I153" s="268"/>
      <c r="J153" s="294"/>
      <c r="K153" s="294"/>
      <c r="L153" s="310"/>
      <c r="M153" s="310"/>
    </row>
    <row r="154" spans="1:13" ht="12" customHeight="1" thickTop="1" thickBot="1" x14ac:dyDescent="0.3">
      <c r="A154" s="1"/>
      <c r="B154" s="1"/>
      <c r="C154" s="268"/>
      <c r="D154" s="1"/>
      <c r="E154" s="1"/>
      <c r="F154" s="1"/>
      <c r="G154" s="1"/>
      <c r="H154" s="1"/>
      <c r="I154" s="1"/>
      <c r="J154" s="294"/>
      <c r="K154" s="294"/>
      <c r="L154" s="310"/>
      <c r="M154" s="310"/>
    </row>
    <row r="155" spans="1:13" ht="16.5" thickBot="1" x14ac:dyDescent="0.3">
      <c r="A155" s="1"/>
      <c r="B155" s="5" t="s">
        <v>238</v>
      </c>
      <c r="C155" s="268" t="s">
        <v>200</v>
      </c>
      <c r="D155" s="421"/>
      <c r="E155" s="422"/>
      <c r="F155" s="422"/>
      <c r="G155" s="423"/>
      <c r="H155" s="191" t="str">
        <f>IF(D157="VOE", E167, IF(D157 = "Pay Stubs", E179, ""))</f>
        <v/>
      </c>
      <c r="I155" s="180"/>
      <c r="J155" s="181"/>
      <c r="K155" s="294"/>
      <c r="L155" s="310"/>
      <c r="M155" s="310"/>
    </row>
    <row r="156" spans="1:13" ht="7.5" customHeight="1" thickBot="1" x14ac:dyDescent="0.3">
      <c r="A156" s="1"/>
      <c r="B156" s="5"/>
      <c r="C156" s="268"/>
      <c r="D156" s="295"/>
      <c r="E156" s="80"/>
      <c r="F156" s="80"/>
      <c r="G156" s="72" t="s">
        <v>201</v>
      </c>
      <c r="H156" s="184" t="s">
        <v>202</v>
      </c>
      <c r="I156" s="182"/>
      <c r="J156" s="183"/>
      <c r="K156" s="294"/>
      <c r="L156" s="310"/>
      <c r="M156" s="310"/>
    </row>
    <row r="157" spans="1:13" ht="16.5" thickBot="1" x14ac:dyDescent="0.3">
      <c r="A157" s="1"/>
      <c r="B157" s="5"/>
      <c r="C157" s="88" t="s">
        <v>203</v>
      </c>
      <c r="D157" s="296"/>
      <c r="E157" s="150">
        <f>IF(OR(D157="",D159=""),0,1)</f>
        <v>0</v>
      </c>
      <c r="F157" s="77"/>
      <c r="G157" s="185" t="str">
        <f>IFERROR(IF(OR(H155 = "Monthly", H155="Semi-Monthly"), IF(D157="VOE", H168, IF(D157 = "Pay Stubs", F181, "")), ROUNDUP(H157,0)),"")</f>
        <v/>
      </c>
      <c r="H157" s="186" t="str">
        <f>IFERROR(G159/(VLOOKUP(H155, PayPeriods, 2, FALSE)),"")</f>
        <v/>
      </c>
      <c r="I157" s="187"/>
      <c r="J157" s="188" t="str">
        <f>IFERROR(IF(AND(H155="Bi-Weekly",G157&gt;26),26,IF(AND(H155="Bi-Weekly",G157&lt;=26),G157,IF(AND(H155="Semi-Weekly",G157&gt;24),24,IF(AND(H155="Weekly",G157&gt;52),52,IF(AND(H155="Weekly",G157&lt;=52),G157,G157))))),"")</f>
        <v/>
      </c>
      <c r="K157" s="294"/>
      <c r="L157" s="310"/>
      <c r="M157" s="310"/>
    </row>
    <row r="158" spans="1:13" ht="7.5" customHeight="1" thickBot="1" x14ac:dyDescent="0.3">
      <c r="A158" s="1"/>
      <c r="B158" s="5"/>
      <c r="C158" s="268"/>
      <c r="D158" s="297"/>
      <c r="E158" s="77"/>
      <c r="F158" s="72" t="s">
        <v>204</v>
      </c>
      <c r="G158" s="189" t="s">
        <v>205</v>
      </c>
      <c r="H158" s="190" t="s">
        <v>206</v>
      </c>
      <c r="I158" s="187"/>
      <c r="J158" s="188"/>
      <c r="K158" s="294"/>
      <c r="L158" s="310"/>
      <c r="M158" s="310"/>
    </row>
    <row r="159" spans="1:13" ht="16.5" thickBot="1" x14ac:dyDescent="0.3">
      <c r="A159" s="1"/>
      <c r="B159" s="1"/>
      <c r="C159" s="89" t="s">
        <v>207</v>
      </c>
      <c r="D159" s="298"/>
      <c r="E159" s="256" t="e">
        <f>CONCATENATE("1/1/",YEAR(F159))</f>
        <v>#VALUE!</v>
      </c>
      <c r="F159" s="76" t="str">
        <f>IF(D157 = "VOE", E168, IF(D157 = "Pay Stubs", IF(OR(C187 = "", D187="",E187 = ""), IF(OR(C186 = "",D186="", E186=""), "", E186), E187),""))</f>
        <v/>
      </c>
      <c r="G159" s="191" t="str">
        <f>IFERROR(IF(YEAR(D159) = YEAR(F159), F159-D159+1,F159-E159+1),"")</f>
        <v/>
      </c>
      <c r="H159" s="191" t="str">
        <f>IFERROR(ROUNDUP(G159*(5/7), 0),"")</f>
        <v/>
      </c>
      <c r="I159" s="192"/>
      <c r="J159" s="188"/>
      <c r="K159" s="294"/>
      <c r="L159" s="310"/>
      <c r="M159" s="310"/>
    </row>
    <row r="160" spans="1:13" ht="13.5" customHeight="1" thickBot="1" x14ac:dyDescent="0.3">
      <c r="A160" s="1"/>
      <c r="B160" s="15"/>
      <c r="C160" s="299"/>
      <c r="D160" s="300"/>
      <c r="E160" s="78"/>
      <c r="F160" s="78"/>
      <c r="G160" s="73" t="s">
        <v>208</v>
      </c>
      <c r="H160" s="79" t="str">
        <f>IF(D157 = "VOE", IF(E165&gt;VLOOKUP(H155, PayPeriods, 6, FALSE), VLOOKUP(H155, PayPeriods, 6, FALSE), E165),IF(D157="Pay Stubs", IF((C188+D188+E188)/3 &gt; VLOOKUP(H155, PayPeriods, 6, FALSE), VLOOKUP(H155, PayPeriods, 6, FALSE), (C188+D188+E188)/3), ""))</f>
        <v/>
      </c>
      <c r="I160" s="268"/>
      <c r="K160" s="294"/>
      <c r="L160" s="310"/>
      <c r="M160" s="310"/>
    </row>
    <row r="161" spans="1:13" ht="13.5" customHeight="1" thickTop="1" x14ac:dyDescent="0.25">
      <c r="A161" s="1"/>
      <c r="B161" s="1"/>
      <c r="C161" s="301"/>
      <c r="D161" s="302"/>
      <c r="E161" s="303"/>
      <c r="F161" s="303"/>
      <c r="G161" s="301"/>
      <c r="H161" s="16"/>
      <c r="I161" s="268"/>
      <c r="K161" s="294"/>
      <c r="L161" s="310"/>
      <c r="M161" s="310"/>
    </row>
    <row r="162" spans="1:13" ht="15.75" customHeight="1" thickBot="1" x14ac:dyDescent="0.3">
      <c r="A162" s="1"/>
      <c r="B162" s="215" t="s">
        <v>209</v>
      </c>
      <c r="C162" s="424" t="s">
        <v>210</v>
      </c>
      <c r="D162" s="424"/>
      <c r="E162" s="424"/>
      <c r="F162" s="424"/>
      <c r="G162" s="424"/>
      <c r="H162" s="424"/>
      <c r="I162" s="268"/>
      <c r="K162" s="294"/>
      <c r="L162" s="310"/>
      <c r="M162" s="310"/>
    </row>
    <row r="163" spans="1:13" ht="7.5" customHeight="1" thickTop="1" x14ac:dyDescent="0.25">
      <c r="A163" s="1"/>
      <c r="B163" s="17"/>
      <c r="C163" s="304"/>
      <c r="D163" s="302"/>
      <c r="E163" s="305"/>
      <c r="F163" s="305"/>
      <c r="G163" s="301"/>
      <c r="H163" s="301"/>
      <c r="I163" s="268"/>
      <c r="K163" s="294"/>
      <c r="L163" s="310"/>
      <c r="M163" s="310"/>
    </row>
    <row r="164" spans="1:13" ht="24.75" thickBot="1" x14ac:dyDescent="0.3">
      <c r="A164" s="1"/>
      <c r="B164" s="17"/>
      <c r="C164" s="18"/>
      <c r="D164" s="18"/>
      <c r="E164" s="140" t="s">
        <v>211</v>
      </c>
      <c r="F164" s="39" t="s">
        <v>176</v>
      </c>
      <c r="G164" s="40" t="s">
        <v>212</v>
      </c>
      <c r="H164" s="39" t="s">
        <v>213</v>
      </c>
      <c r="I164" s="306"/>
      <c r="K164" s="294"/>
      <c r="L164" s="310"/>
      <c r="M164" s="310"/>
    </row>
    <row r="165" spans="1:13" ht="16.5" thickBot="1" x14ac:dyDescent="0.3">
      <c r="A165" s="1"/>
      <c r="B165" s="1"/>
      <c r="C165" s="425" t="s">
        <v>180</v>
      </c>
      <c r="D165" s="426"/>
      <c r="E165" s="151"/>
      <c r="F165" s="307"/>
      <c r="G165" s="308"/>
      <c r="H165" s="142"/>
      <c r="I165" s="309"/>
      <c r="K165" s="294"/>
      <c r="L165" s="310"/>
      <c r="M165" s="310"/>
    </row>
    <row r="166" spans="1:13" ht="16.5" thickBot="1" x14ac:dyDescent="0.3">
      <c r="A166" s="1"/>
      <c r="B166" s="398" t="str">
        <f>IF(D157 = "VOE", IF(G166 = "Hourly Pay Rate", IF(E165&gt;VLOOKUP(H155,PayPeriods,6,FALSE),CONCATENATE("    Average hours &gt; ", ROUND(VLOOKUP(H155, PayPeriods, 6, FALSE),2), " (Standard Work Hours in Year / Pay Periods in Year);  ", ROUND(VLOOKUP(H155, PayPeriods, 6, FALSE),2), " hours used."), ""), ""), "")</f>
        <v/>
      </c>
      <c r="C166" s="428" t="s">
        <v>214</v>
      </c>
      <c r="D166" s="429"/>
      <c r="E166" s="193"/>
      <c r="F166" s="138" t="s">
        <v>215</v>
      </c>
      <c r="G166" s="451"/>
      <c r="H166" s="452"/>
      <c r="I166" s="268"/>
      <c r="K166" s="294"/>
      <c r="L166" s="310"/>
      <c r="M166" s="310"/>
    </row>
    <row r="167" spans="1:13" x14ac:dyDescent="0.25">
      <c r="A167" s="1"/>
      <c r="B167" s="398"/>
      <c r="C167" s="425" t="s">
        <v>216</v>
      </c>
      <c r="D167" s="426"/>
      <c r="E167" s="141"/>
      <c r="F167" s="432" t="str">
        <f>IF(AND(E167 &lt;&gt; "Monthly", E167 &lt;&gt; "Semi-Monthly", H168&gt;0), "Payroll Frequency changed, delete value in H168", "")</f>
        <v/>
      </c>
      <c r="G167" s="433"/>
      <c r="H167" s="434"/>
      <c r="I167" s="309"/>
      <c r="K167" s="294"/>
      <c r="L167" s="310"/>
      <c r="M167" s="310"/>
    </row>
    <row r="168" spans="1:13" x14ac:dyDescent="0.25">
      <c r="A168" s="1"/>
      <c r="B168" s="398"/>
      <c r="C168" s="405" t="s">
        <v>204</v>
      </c>
      <c r="D168" s="406"/>
      <c r="E168" s="152"/>
      <c r="F168" s="407" t="str">
        <f>IF(D157 = "VOE", IF(H155 &lt;&gt; "", IF(H155 = "Annual", "1 pay period", IF(OR(E167="Semi-Monthly", E167 = "Monthly"), "Enter # of Pay Periods to Date", IF(E168 = "", "",CONCATENATE(J157," pay periods to date")))), ""), "")</f>
        <v/>
      </c>
      <c r="G168" s="407"/>
      <c r="H168" s="44"/>
      <c r="I168" s="74">
        <f>IF(F168 = "Enter # of Pay Periods to Date", 50, 0)</f>
        <v>0</v>
      </c>
    </row>
    <row r="169" spans="1:13" x14ac:dyDescent="0.25">
      <c r="A169" s="1"/>
      <c r="B169" s="398"/>
      <c r="C169" s="408" t="s">
        <v>217</v>
      </c>
      <c r="D169" s="409"/>
      <c r="E169" s="194"/>
      <c r="F169" s="314" t="str">
        <f>IF(G169 = "", "", IF(G169 = 0, 0, G169/VLOOKUP(H155, PayPeriods, 3, FALSE)))</f>
        <v/>
      </c>
      <c r="G169" s="270" t="str">
        <f>IF(OR(G166="", E167 = "", E168=""), "", IF(D157="VOE",IF(G166="Hourly Pay Rate",H160*E166*VLOOKUP(H155, PayPeriods, 4, FALSE) *(VLOOKUP(H155,PayPeriods,3,FALSE)),E166*VLOOKUP(G166,PayRates,2,FALSE)),""))</f>
        <v/>
      </c>
      <c r="H169" s="42"/>
      <c r="I169" s="280"/>
    </row>
    <row r="170" spans="1:13" x14ac:dyDescent="0.25">
      <c r="A170" s="1"/>
      <c r="B170" s="265"/>
      <c r="C170" s="408" t="s">
        <v>183</v>
      </c>
      <c r="D170" s="409"/>
      <c r="E170" s="195"/>
      <c r="F170" s="293" t="str">
        <f>IF(OR(G166="", E167 = "", E168=""), "", IF(D157="VOE",IF(YEAR(D159) = YEAR(E159), (E170/H159)*VLOOKUP(H155, PayPeriods, 5,FALSE), IF(G157 = 0, 0, E170/G157)), ""))</f>
        <v/>
      </c>
      <c r="G170" s="315" t="str">
        <f>IF(OR(G166="", E167 = "", E168=""), "", IF(D157= "VOE", IF(YEAR(D159) = YEAR(E159), (E170/H159)*VLOOKUP(H155, PayPeriods, 5, FALSE) * VLOOKUP(H155, PayPeriods, 3,FALSE), IF(G157 = 0, 0, (E170/G157)*VLOOKUP(H155, PayPeriods, 3, FALSE))), ""))</f>
        <v/>
      </c>
      <c r="H170" s="19"/>
      <c r="I170" s="280"/>
    </row>
    <row r="171" spans="1:13" ht="15.75" customHeight="1" x14ac:dyDescent="0.25">
      <c r="A171" s="1"/>
      <c r="C171" s="416" t="s">
        <v>218</v>
      </c>
      <c r="D171" s="417"/>
      <c r="E171" s="160"/>
      <c r="F171" s="316"/>
      <c r="G171" s="317"/>
      <c r="H171" s="43"/>
      <c r="I171" s="293"/>
    </row>
    <row r="172" spans="1:13" x14ac:dyDescent="0.25">
      <c r="A172" s="1"/>
      <c r="C172" s="418"/>
      <c r="D172" s="419"/>
      <c r="E172" s="193"/>
      <c r="F172" s="318" t="str">
        <f>IF(OR(G166="", E167 = "", E168=""), "", IF(D157="VOE", IF(YEAR(D159) = YEAR(E159), (E172/H159)*VLOOKUP(H155, PayPeriods, 5,FALSE), IF(G157 = 0, 0, E172/G157)),""))</f>
        <v/>
      </c>
      <c r="G172" s="319" t="str">
        <f>IF(OR(G166="", E167 = "", E168=""), "", IF(D157 = "VOE", IF(YEAR(D159) = YEAR(E159), (E172/H159)*VLOOKUP(H155, PayPeriods, 5, FALSE) * VLOOKUP(H155, PayPeriods, 3,FALSE), IF(G157 = 0, 0, E172/G157)*VLOOKUP(H155, PayPeriods, 3, FALSE)), ""))</f>
        <v/>
      </c>
      <c r="H172" s="42"/>
      <c r="I172" s="293"/>
    </row>
    <row r="173" spans="1:13" x14ac:dyDescent="0.25">
      <c r="A173" s="1"/>
      <c r="C173" s="408" t="s">
        <v>219</v>
      </c>
      <c r="D173" s="409"/>
      <c r="E173" s="320">
        <f>E169+E170+E172</f>
        <v>0</v>
      </c>
      <c r="F173" s="139"/>
      <c r="G173" s="270" t="str">
        <f>IF(OR(G166="", E167 = "", E168=""), "", IF(D157 = "VOE", SUM(G169:G172),""))</f>
        <v/>
      </c>
      <c r="H173" s="20" t="str">
        <f>IF(OR(G166="",E167="",E168=""),"",IF(D157="VOE",IF(YEAR(D159) = YEAR(F159), (E173/H159) *260, IF(G157=0,0,(E173/G157)*VLOOKUP(H155,PayPeriods,3,FALSE))),""))</f>
        <v/>
      </c>
      <c r="I173" s="268"/>
    </row>
    <row r="174" spans="1:13" x14ac:dyDescent="0.25">
      <c r="A174" s="1"/>
      <c r="C174" s="408" t="str">
        <f>IF(E168="","Gross Pay Prior Year",CONCATENATE("Gross Pay ",YEAR(E168)-1))</f>
        <v>Gross Pay Prior Year</v>
      </c>
      <c r="D174" s="409"/>
      <c r="E174" s="194"/>
      <c r="F174" s="321"/>
      <c r="G174" s="321"/>
      <c r="H174" s="22"/>
      <c r="I174" s="268"/>
      <c r="J174" s="294"/>
    </row>
    <row r="175" spans="1:13" ht="16.5" thickBot="1" x14ac:dyDescent="0.3">
      <c r="A175" s="1"/>
      <c r="B175" s="21"/>
      <c r="C175" s="408" t="str">
        <f>IF(E168="","Gross Pay Prior Year",CONCATENATE("Gross Pay ",YEAR(E168)-2))</f>
        <v>Gross Pay Prior Year</v>
      </c>
      <c r="D175" s="409"/>
      <c r="E175" s="325"/>
      <c r="F175" s="321"/>
      <c r="G175" s="321"/>
      <c r="H175" s="22"/>
      <c r="I175" s="268"/>
      <c r="J175" s="294"/>
    </row>
    <row r="176" spans="1:13" ht="7.5" customHeight="1" x14ac:dyDescent="0.25">
      <c r="A176" s="1"/>
      <c r="B176" s="1"/>
      <c r="C176" s="309"/>
      <c r="D176" s="309"/>
      <c r="E176" s="321"/>
      <c r="F176" s="321"/>
      <c r="G176" s="321"/>
      <c r="H176" s="22"/>
      <c r="I176" s="268"/>
      <c r="J176" s="294"/>
    </row>
    <row r="177" spans="1:10" ht="24" customHeight="1" x14ac:dyDescent="0.25">
      <c r="A177" s="1"/>
      <c r="B177" s="1"/>
      <c r="C177" s="445" t="str">
        <f>IF(D157="VOE", IF(SUM(E169:E172)=E173, "", "Base Pay + Overtime + Commissions/Tips do not add to the Gross Pay (Current Year).  Please correct the numbers or explain the difference."), "")</f>
        <v/>
      </c>
      <c r="D177" s="445"/>
      <c r="E177" s="445"/>
      <c r="F177" s="445"/>
      <c r="G177" s="445"/>
      <c r="H177" s="445"/>
      <c r="I177" s="268"/>
      <c r="J177" s="294"/>
    </row>
    <row r="178" spans="1:10" ht="16.5" thickBot="1" x14ac:dyDescent="0.3">
      <c r="A178" s="1"/>
      <c r="C178" s="446"/>
      <c r="D178" s="446"/>
      <c r="G178" s="75" t="s">
        <v>220</v>
      </c>
      <c r="H178" s="76">
        <f>IF(OR(C187 = "", D187="", E187=""), IF(OR(C186 = "", D186 = "", E186 = ""), (E185-C185)/2, (E186-C186)/2), (E187-C187)/2)</f>
        <v>0</v>
      </c>
      <c r="I178" s="268"/>
      <c r="J178" s="294"/>
    </row>
    <row r="179" spans="1:10" ht="15.75" customHeight="1" thickBot="1" x14ac:dyDescent="0.3">
      <c r="A179" s="1"/>
      <c r="B179" s="216" t="s">
        <v>221</v>
      </c>
      <c r="C179" s="447" t="s">
        <v>222</v>
      </c>
      <c r="D179" s="448"/>
      <c r="E179" s="143"/>
      <c r="F179" s="449" t="s">
        <v>223</v>
      </c>
      <c r="G179" s="450"/>
      <c r="H179" s="25" t="str">
        <f>IF(OR(H178="", H178 = 0, H178&gt;31), "", IF(H178 &gt;20, "Monthly", IF(H178&gt;14, "Semi-Monthly", IF(H178&gt;9, "Bi-Weekly", "Weekly"))))</f>
        <v/>
      </c>
      <c r="I179" s="268"/>
      <c r="J179" s="294"/>
    </row>
    <row r="180" spans="1:10" ht="7.5" customHeight="1" thickTop="1" x14ac:dyDescent="0.25">
      <c r="A180" s="1"/>
      <c r="B180" s="23"/>
      <c r="C180" s="24"/>
      <c r="D180" s="24"/>
      <c r="E180" s="24"/>
      <c r="F180" s="266"/>
      <c r="G180" s="267"/>
      <c r="H180" s="25"/>
      <c r="I180" s="268"/>
      <c r="J180" s="294"/>
    </row>
    <row r="181" spans="1:10" x14ac:dyDescent="0.25">
      <c r="A181" s="1"/>
      <c r="B181" s="1"/>
      <c r="C181" s="427" t="str">
        <f>IF(D157="Pay Stubs",IF(H155&lt;&gt;"",IF(OR(H155="Semi-Monthly",H155="Monthly"),"Enter number of Pay Periods to Date", IF(F181&gt;0,"Payroll Frequency changed, delete value in F181", "")),""), "")</f>
        <v/>
      </c>
      <c r="D181" s="427"/>
      <c r="E181" s="427"/>
      <c r="F181" s="45"/>
      <c r="G181" s="154">
        <f>IF(C181 = "Enter number of Pay Periods to Date", 50, 0)</f>
        <v>0</v>
      </c>
      <c r="H181" s="25"/>
      <c r="I181" s="268"/>
      <c r="J181" s="294"/>
    </row>
    <row r="182" spans="1:10" ht="15.75" customHeight="1" x14ac:dyDescent="0.25">
      <c r="A182" s="1"/>
      <c r="B182" s="5"/>
      <c r="C182" s="435" t="str">
        <f xml:space="preserve"> IF(AND(OR(G193="", G193 = 0), OR(H193="", H193=0)), "", IF(H178&gt;31, "Pay stubs do not appear to be consecutive based on dates entered.", IF(OR( E186 &lt; C186, E186 &lt;D186, E187 &lt; C187, E187 &lt;D187), "Pay Stubs may be out of order.  Please check dates.",IF(H179 = "", "", IF(E179 = H179, "", "If Payroll Frequency selected does not equal Recommended please provide an explanation.")))))</f>
        <v/>
      </c>
      <c r="D182" s="435"/>
      <c r="E182" s="435"/>
      <c r="F182" s="435"/>
      <c r="G182" s="435"/>
      <c r="H182" s="435"/>
      <c r="I182" s="268"/>
      <c r="J182" s="294"/>
    </row>
    <row r="183" spans="1:10" ht="7.5" customHeight="1" x14ac:dyDescent="0.25">
      <c r="A183" s="1"/>
      <c r="B183" s="1"/>
      <c r="C183" s="327"/>
      <c r="D183" s="268"/>
      <c r="E183" s="268"/>
      <c r="F183" s="268"/>
      <c r="G183" s="268"/>
      <c r="H183" s="268"/>
      <c r="I183" s="268"/>
      <c r="J183" s="294"/>
    </row>
    <row r="184" spans="1:10" ht="24.75" thickBot="1" x14ac:dyDescent="0.3">
      <c r="A184" s="1"/>
      <c r="B184" s="26"/>
      <c r="C184" s="29" t="s">
        <v>224</v>
      </c>
      <c r="D184" s="29" t="s">
        <v>225</v>
      </c>
      <c r="E184" s="29" t="s">
        <v>226</v>
      </c>
      <c r="F184" s="28" t="s">
        <v>227</v>
      </c>
      <c r="G184" s="29" t="s">
        <v>228</v>
      </c>
      <c r="H184" s="29" t="s">
        <v>213</v>
      </c>
      <c r="I184" s="1"/>
    </row>
    <row r="185" spans="1:10" ht="15.75" customHeight="1" x14ac:dyDescent="0.25">
      <c r="A185" s="1"/>
      <c r="B185" s="263" t="s">
        <v>229</v>
      </c>
      <c r="C185" s="166"/>
      <c r="D185" s="153"/>
      <c r="E185" s="167"/>
      <c r="F185" s="436" t="str">
        <f>IF(D157 = "Pay Stubs", IF(AND(H155 &lt;&gt; "", F159 &lt;&gt; ""), IF(H155 = "Annual", "1 pay check to date", IF(OR(H155="Semi-Monthly", H155 = "Monthly"), "", IF(E179 = "", "",CONCATENATE(G157," pay checks to date")))), ""), "")</f>
        <v/>
      </c>
      <c r="G185" s="439" t="str">
        <f>IF(D157 = "Pay Stubs", IF(G189 = "Hourly Pay Rate", IF((C188+D188+E188)/3&gt;VLOOKUP(H155,PayPeriods,6,FALSE),CONCATENATE("Average hours &gt; ", ROUND(VLOOKUP(H155, PayPeriods, 6, FALSE),2), " (Standard Work Hours in Year / Pay Periods in Year); ", ROUND(VLOOKUP(H155, PayPeriods, 6, FALSE),2), " hours used to calculate base pay."), ""), ""), "")</f>
        <v/>
      </c>
      <c r="H185" s="440"/>
      <c r="I185" s="30"/>
    </row>
    <row r="186" spans="1:10" x14ac:dyDescent="0.25">
      <c r="A186" s="1"/>
      <c r="B186" s="263" t="s">
        <v>230</v>
      </c>
      <c r="C186" s="168"/>
      <c r="D186" s="169"/>
      <c r="E186" s="170"/>
      <c r="F186" s="437"/>
      <c r="G186" s="441"/>
      <c r="H186" s="442"/>
      <c r="I186" s="38"/>
    </row>
    <row r="187" spans="1:10" x14ac:dyDescent="0.25">
      <c r="A187" s="1"/>
      <c r="B187" s="263" t="s">
        <v>231</v>
      </c>
      <c r="C187" s="168"/>
      <c r="D187" s="169"/>
      <c r="E187" s="171"/>
      <c r="F187" s="437"/>
      <c r="G187" s="441"/>
      <c r="H187" s="442"/>
      <c r="I187" s="30"/>
    </row>
    <row r="188" spans="1:10" ht="16.5" thickBot="1" x14ac:dyDescent="0.3">
      <c r="A188" s="1"/>
      <c r="B188" s="328" t="s">
        <v>232</v>
      </c>
      <c r="C188" s="329"/>
      <c r="D188" s="330"/>
      <c r="E188" s="331"/>
      <c r="F188" s="438"/>
      <c r="G188" s="441"/>
      <c r="H188" s="442"/>
      <c r="I188" s="30"/>
    </row>
    <row r="189" spans="1:10" ht="16.5" thickBot="1" x14ac:dyDescent="0.3">
      <c r="A189" s="1"/>
      <c r="B189" s="145" t="s">
        <v>214</v>
      </c>
      <c r="C189" s="274"/>
      <c r="D189" s="332"/>
      <c r="E189" s="333"/>
      <c r="F189" s="146" t="s">
        <v>233</v>
      </c>
      <c r="G189" s="443"/>
      <c r="H189" s="444"/>
      <c r="I189" s="30"/>
    </row>
    <row r="190" spans="1:10" x14ac:dyDescent="0.25">
      <c r="A190" s="1"/>
      <c r="B190" s="334" t="s">
        <v>217</v>
      </c>
      <c r="C190" s="274"/>
      <c r="D190" s="332"/>
      <c r="E190" s="333"/>
      <c r="F190" s="335"/>
      <c r="G190" s="336" t="str">
        <f>IF(OR(E179 = "", G189 = ""), "", IF(AND(E186="", E187 = ""), "", IF(D157 = "Pay Stubs", IF(G189 = "Hourly Pay Rate", H160*E189*(VLOOKUP(H155,PayPeriods,3,FALSE)),E189*VLOOKUP(G189, PayRates, 2, FALSE)), "")))</f>
        <v/>
      </c>
      <c r="H190" s="42"/>
      <c r="I190" s="30"/>
    </row>
    <row r="191" spans="1:10" x14ac:dyDescent="0.25">
      <c r="A191" s="1"/>
      <c r="B191" s="145" t="s">
        <v>183</v>
      </c>
      <c r="C191" s="274"/>
      <c r="D191" s="332"/>
      <c r="E191" s="333"/>
      <c r="F191" s="194"/>
      <c r="G191" s="337" t="str">
        <f>IF(E179="","",IF(AND(E186="",E187=""),"",IF(D157&lt;&gt;"Pay Stubs","", IF(YEAR(D159)=YEAR(E159), IF(OR(F191="", F191 = 0), (SUM(C191:E191)/3)*VLOOKUP(H155, PayPeriods, 3, FALSE), (F191/H159)*260), IF(J157=0,0,IF(OR(F191="", F191 = 0), SUM(C191:E191)/3*VLOOKUP(H155, PayPeriods, 3, FALSE), (F191/J157)*VLOOKUP(H155,PayPeriods,3,FALSE)))))))</f>
        <v/>
      </c>
      <c r="H191" s="19"/>
      <c r="I191" s="30"/>
    </row>
    <row r="192" spans="1:10" x14ac:dyDescent="0.25">
      <c r="A192" s="1"/>
      <c r="B192" s="145" t="s">
        <v>153</v>
      </c>
      <c r="C192" s="274"/>
      <c r="D192" s="332"/>
      <c r="E192" s="333"/>
      <c r="F192" s="194"/>
      <c r="G192" s="319" t="str">
        <f>IF(E179="","",IF(AND(E186="",E187=""),"",IF(D157&lt;&gt;"Pay Stubs","", IF(YEAR(D159)=YEAR(E159), IF(OR(F192="", F192 = 0), (SUM(C192:E192)/3)*VLOOKUP(H155, PayPeriods, 3, FALSE), (F192/H159)*260), IF(J157=0,0,IF(OR(F192="", F192 = 0), SUM(C192:E192)/3*VLOOKUP(H155, PayPeriods, 3, FALSE), (F192/J157)*VLOOKUP(H155,PayPeriods,3,FALSE)))))))</f>
        <v/>
      </c>
      <c r="H192" s="19"/>
      <c r="I192" s="30"/>
    </row>
    <row r="193" spans="1:10" ht="16.5" thickBot="1" x14ac:dyDescent="0.3">
      <c r="A193" s="1"/>
      <c r="B193" s="263" t="s">
        <v>234</v>
      </c>
      <c r="C193" s="338">
        <f>C190+C191+C192</f>
        <v>0</v>
      </c>
      <c r="D193" s="339">
        <f t="shared" ref="D193:E193" si="4">D190+D191+D192</f>
        <v>0</v>
      </c>
      <c r="E193" s="340">
        <f t="shared" si="4"/>
        <v>0</v>
      </c>
      <c r="F193" s="341"/>
      <c r="G193" s="337" t="str">
        <f>IF(E179 = "", "", IF(AND(E186 = "", E187=""), "", IF(D157 = "Pay Stubs", SUM(G190:G192), "")))</f>
        <v/>
      </c>
      <c r="H193" s="283" t="str">
        <f>IF(E179= "", "", IF(AND(E186="", E187 = ""), "", IF(D157 = "Pay Stubs", IF(YEAR(D159) = YEAR(F159), (F193/H159) *260, IF(J157 = 0, 0, (F193/J157)*VLOOKUP(H155,PayPeriods,3,FALSE))), "")))</f>
        <v/>
      </c>
      <c r="I193" s="30"/>
      <c r="J193" s="322"/>
    </row>
    <row r="194" spans="1:10" ht="7.5" customHeight="1" x14ac:dyDescent="0.25">
      <c r="A194" s="1"/>
      <c r="B194" s="4"/>
      <c r="C194" s="321"/>
      <c r="D194" s="321"/>
      <c r="E194" s="321"/>
      <c r="F194" s="321"/>
      <c r="G194" s="321"/>
      <c r="H194" s="321"/>
      <c r="I194" s="30"/>
    </row>
    <row r="195" spans="1:10" x14ac:dyDescent="0.25">
      <c r="A195" s="1"/>
      <c r="B195" s="31" t="str">
        <f>IF(D157 = "VOE", "", IF(SUM(F190:F192) = 0, "",IF(SUM(F190:F192) = F193, "", "Year to Date Base pay, Overtime and Other income do not add to the Gross Wages, please correct or explain.")))</f>
        <v/>
      </c>
      <c r="C195" s="1"/>
      <c r="D195" s="1"/>
      <c r="E195" s="293"/>
      <c r="F195" s="268"/>
      <c r="G195" s="268"/>
      <c r="H195" s="268"/>
      <c r="I195" s="268"/>
    </row>
    <row r="196" spans="1:10" x14ac:dyDescent="0.25">
      <c r="A196" s="1"/>
      <c r="B196" s="31" t="str">
        <f>IF(D157 = "VOE", "", IF(F193 &lt; E193, "Year to Date Gross Wages must be greater than or equal to the last pay stub", ""))</f>
        <v/>
      </c>
      <c r="C196" s="1"/>
      <c r="D196" s="1"/>
      <c r="E196" s="268"/>
      <c r="F196" s="268"/>
      <c r="G196" s="268"/>
      <c r="H196" s="268"/>
      <c r="I196" s="268"/>
    </row>
    <row r="197" spans="1:10" x14ac:dyDescent="0.25">
      <c r="A197" s="1"/>
      <c r="B197" s="1"/>
      <c r="C197" s="31"/>
      <c r="D197" s="1"/>
      <c r="E197" s="268"/>
      <c r="F197" s="268"/>
      <c r="G197" s="268"/>
      <c r="H197" s="268"/>
      <c r="I197" s="268"/>
    </row>
    <row r="198" spans="1:10" x14ac:dyDescent="0.25">
      <c r="A198" s="1"/>
      <c r="B198" s="32" t="str">
        <f xml:space="preserve"> IF(AND(B199 = "", B200 = ""), "", "If Regular Base Hours and/or Base Pay Rate are not provided on the check stubs, enter the numbers calculated below.")</f>
        <v/>
      </c>
      <c r="C198" s="31"/>
      <c r="D198" s="1"/>
      <c r="E198" s="268"/>
      <c r="F198" s="268"/>
      <c r="G198" s="268"/>
      <c r="H198" s="268"/>
      <c r="I198" s="268"/>
    </row>
    <row r="199" spans="1:10" x14ac:dyDescent="0.25">
      <c r="A199" s="1"/>
      <c r="B199" s="33" t="str">
        <f>IF(D157 = "Pay Stubs", IF(G189 = "Hourly Pay Rate", IF(AND(C199="", D199 = "", E199 = ""), "","Hours Calculator"), ""), "")</f>
        <v/>
      </c>
      <c r="C199" s="34" t="str">
        <f>IF(D157 = "Pay Stubs", IF(G189 = "Hourly Pay Rate", IF(C189 = "", "",C190/C189), ""), "")</f>
        <v/>
      </c>
      <c r="D199" s="34" t="str">
        <f>IF(D157 = "Pay Stubs", IF(G189 = "Hourly Pay Rate", IF(D189 = "", "", D190/D189), ""), "")</f>
        <v/>
      </c>
      <c r="E199" s="34" t="str">
        <f>IF(D157 = "Pay Stubs", IF(G189 = "Hourly Pay Rate", IF(E189 = "", "", E190/E189), ""), "")</f>
        <v/>
      </c>
      <c r="F199" s="268"/>
      <c r="G199" s="35"/>
      <c r="H199" s="1"/>
      <c r="I199" s="268"/>
    </row>
    <row r="200" spans="1:10" x14ac:dyDescent="0.25">
      <c r="A200" s="1"/>
      <c r="B200" s="33" t="str">
        <f>IF(D157 = "Pay Stubs", IF(G189 = "Hourly Pay Rate", IF(AND(C200="", D200 = "", E200 = ""), "","Rate Calculator"), ""), "")</f>
        <v/>
      </c>
      <c r="C200" s="36" t="str">
        <f>IF(D157 = "Pay Stubs", IF(G189="Hourly Pay Rate", IF(OR(C188 = "",C188 = 0), "", C190/C188),""), "")</f>
        <v/>
      </c>
      <c r="D200" s="36" t="str">
        <f>IF(D157="Pay Stubs",IF(G189="Hourly Pay Rate",IF(OR(D188="", D188 = 0),"",D190/D188), ""),"")</f>
        <v/>
      </c>
      <c r="E200" s="36" t="str">
        <f>IF(D157 = "Pay Stubs", IF(G189="Hourly Pay Rate", IF(OR(E188 = "",E188 = 0), "", E190/E188), ""), "")</f>
        <v/>
      </c>
      <c r="F200" s="1"/>
      <c r="G200" s="35"/>
      <c r="H200" s="1"/>
      <c r="I200" s="268"/>
    </row>
    <row r="201" spans="1:10" x14ac:dyDescent="0.25">
      <c r="A201" s="1"/>
      <c r="B201" s="268"/>
      <c r="C201" s="268"/>
      <c r="D201" s="268"/>
      <c r="E201" s="268"/>
      <c r="F201" s="268"/>
      <c r="G201" s="1"/>
      <c r="H201" s="6"/>
      <c r="I201" s="268"/>
    </row>
    <row r="202" spans="1:10" ht="15" customHeight="1" x14ac:dyDescent="0.25">
      <c r="A202" s="1"/>
      <c r="B202" s="1"/>
      <c r="C202" s="1"/>
      <c r="D202" s="1"/>
      <c r="E202" s="1"/>
      <c r="F202" s="1"/>
      <c r="G202" s="1"/>
      <c r="H202" s="1"/>
      <c r="I202" s="1"/>
    </row>
    <row r="203" spans="1:10" ht="14.25" customHeight="1" thickBot="1" x14ac:dyDescent="0.3">
      <c r="A203" s="1"/>
      <c r="B203" s="212" t="s">
        <v>197</v>
      </c>
      <c r="C203" s="213"/>
      <c r="D203" s="212" t="str">
        <f>E5</f>
        <v>Name not entered on Household Summary</v>
      </c>
      <c r="E203" s="213"/>
      <c r="F203" s="213"/>
      <c r="G203" s="213"/>
      <c r="H203" s="214" t="s">
        <v>239</v>
      </c>
      <c r="I203" s="268"/>
    </row>
    <row r="204" spans="1:10" ht="12" customHeight="1" thickTop="1" thickBot="1" x14ac:dyDescent="0.3">
      <c r="A204" s="1"/>
      <c r="B204" s="1"/>
      <c r="C204" s="268"/>
      <c r="D204" s="1"/>
      <c r="E204" s="1"/>
      <c r="F204" s="1"/>
      <c r="G204" s="1"/>
      <c r="H204" s="1"/>
      <c r="I204" s="1"/>
    </row>
    <row r="205" spans="1:10" ht="16.5" thickBot="1" x14ac:dyDescent="0.3">
      <c r="A205" s="1"/>
      <c r="B205" s="5" t="s">
        <v>240</v>
      </c>
      <c r="C205" s="268" t="s">
        <v>200</v>
      </c>
      <c r="D205" s="421"/>
      <c r="E205" s="422"/>
      <c r="F205" s="422"/>
      <c r="G205" s="423"/>
      <c r="H205" s="191" t="str">
        <f>IF(D207="VOE", E217, IF(D207 = "Pay Stubs", E229, ""))</f>
        <v/>
      </c>
      <c r="I205" s="180"/>
      <c r="J205" s="181"/>
    </row>
    <row r="206" spans="1:10" ht="7.5" customHeight="1" thickBot="1" x14ac:dyDescent="0.3">
      <c r="A206" s="1"/>
      <c r="B206" s="5"/>
      <c r="C206" s="268"/>
      <c r="D206" s="295"/>
      <c r="E206" s="80"/>
      <c r="F206" s="80"/>
      <c r="G206" s="72" t="s">
        <v>201</v>
      </c>
      <c r="H206" s="184" t="s">
        <v>202</v>
      </c>
      <c r="I206" s="182"/>
      <c r="J206" s="183"/>
    </row>
    <row r="207" spans="1:10" ht="16.5" thickBot="1" x14ac:dyDescent="0.3">
      <c r="A207" s="1"/>
      <c r="B207" s="5"/>
      <c r="C207" s="88" t="s">
        <v>203</v>
      </c>
      <c r="D207" s="296"/>
      <c r="E207" s="150">
        <f>IF(OR(D207="",D209=""),0,1)</f>
        <v>0</v>
      </c>
      <c r="F207" s="77"/>
      <c r="G207" s="185" t="str">
        <f>IFERROR(IF(OR(H205 = "Monthly", H205="Semi-Monthly"), IF(D207="VOE", H218, IF(D207 = "Pay Stubs", F231, "")), ROUNDUP(H207,0)),"")</f>
        <v/>
      </c>
      <c r="H207" s="186" t="str">
        <f>IFERROR(G209/(VLOOKUP(H205, PayPeriods, 2, FALSE)),"")</f>
        <v/>
      </c>
      <c r="I207" s="187"/>
      <c r="J207" s="188" t="str">
        <f>IFERROR(IF(AND(H205="Bi-Weekly",G207&gt;26),26,IF(AND(H205="Bi-Weekly",G207&lt;=26),G207,IF(AND(H205="Semi-Weekly",G207&gt;24),24,IF(AND(H205="Weekly",G207&gt;52),52,IF(AND(H205="Weekly",G207&lt;=52),G207,G207))))),"")</f>
        <v/>
      </c>
    </row>
    <row r="208" spans="1:10" ht="7.5" customHeight="1" thickBot="1" x14ac:dyDescent="0.3">
      <c r="A208" s="1"/>
      <c r="B208" s="5"/>
      <c r="C208" s="268"/>
      <c r="D208" s="297"/>
      <c r="E208" s="77"/>
      <c r="F208" s="72" t="s">
        <v>204</v>
      </c>
      <c r="G208" s="189" t="s">
        <v>205</v>
      </c>
      <c r="H208" s="190" t="s">
        <v>206</v>
      </c>
      <c r="I208" s="187"/>
      <c r="J208" s="188"/>
    </row>
    <row r="209" spans="1:10" ht="16.5" thickBot="1" x14ac:dyDescent="0.3">
      <c r="A209" s="1"/>
      <c r="B209" s="1"/>
      <c r="C209" s="89" t="s">
        <v>207</v>
      </c>
      <c r="D209" s="298"/>
      <c r="E209" s="256" t="e">
        <f>CONCATENATE("1/1/",YEAR(F209))</f>
        <v>#VALUE!</v>
      </c>
      <c r="F209" s="76" t="str">
        <f>IF(D207 = "VOE", E218, IF(D207 = "Pay Stubs", IF(OR(C237 = "", D237="",E237 = ""), IF(OR(C236 = "",D236="", E236=""), "", E236), E237),""))</f>
        <v/>
      </c>
      <c r="G209" s="191" t="str">
        <f>IFERROR(IF(YEAR(D209) = YEAR(F209), F209-D209+1,F209-E209+1),"")</f>
        <v/>
      </c>
      <c r="H209" s="191" t="str">
        <f>IFERROR(ROUNDUP(G209*(5/7), 0),"")</f>
        <v/>
      </c>
      <c r="I209" s="192"/>
      <c r="J209" s="188"/>
    </row>
    <row r="210" spans="1:10" ht="13.5" customHeight="1" thickBot="1" x14ac:dyDescent="0.3">
      <c r="A210" s="1"/>
      <c r="B210" s="15"/>
      <c r="C210" s="299"/>
      <c r="D210" s="300"/>
      <c r="E210" s="78"/>
      <c r="F210" s="78"/>
      <c r="G210" s="73" t="s">
        <v>208</v>
      </c>
      <c r="H210" s="79" t="str">
        <f>IF(D207 = "VOE", IF(E215&gt;VLOOKUP(H205, PayPeriods, 6, FALSE), VLOOKUP(H205, PayPeriods, 6, FALSE), E215),IF(D207="Pay Stubs", IF((C238+D238+E238)/3 &gt; VLOOKUP(H205, PayPeriods, 6, FALSE), VLOOKUP(H205, PayPeriods, 6, FALSE), (C238+D238+E238)/3), ""))</f>
        <v/>
      </c>
      <c r="I210" s="268"/>
    </row>
    <row r="211" spans="1:10" ht="13.5" customHeight="1" thickTop="1" x14ac:dyDescent="0.25">
      <c r="A211" s="1"/>
      <c r="B211" s="1"/>
      <c r="C211" s="301"/>
      <c r="D211" s="302"/>
      <c r="E211" s="303"/>
      <c r="F211" s="303"/>
      <c r="G211" s="301"/>
      <c r="H211" s="16"/>
      <c r="I211" s="268"/>
    </row>
    <row r="212" spans="1:10" ht="15.75" customHeight="1" thickBot="1" x14ac:dyDescent="0.3">
      <c r="A212" s="1"/>
      <c r="B212" s="215" t="s">
        <v>209</v>
      </c>
      <c r="C212" s="424" t="s">
        <v>210</v>
      </c>
      <c r="D212" s="424"/>
      <c r="E212" s="424"/>
      <c r="F212" s="424"/>
      <c r="G212" s="424"/>
      <c r="H212" s="424"/>
      <c r="I212" s="268"/>
    </row>
    <row r="213" spans="1:10" ht="7.5" customHeight="1" thickTop="1" x14ac:dyDescent="0.25">
      <c r="A213" s="1"/>
      <c r="B213" s="17"/>
      <c r="C213" s="304"/>
      <c r="D213" s="302"/>
      <c r="E213" s="305"/>
      <c r="F213" s="305"/>
      <c r="G213" s="301"/>
      <c r="H213" s="301"/>
      <c r="I213" s="268"/>
    </row>
    <row r="214" spans="1:10" ht="24.75" thickBot="1" x14ac:dyDescent="0.3">
      <c r="A214" s="1"/>
      <c r="B214" s="17"/>
      <c r="C214" s="18"/>
      <c r="D214" s="18"/>
      <c r="E214" s="140" t="s">
        <v>211</v>
      </c>
      <c r="F214" s="39" t="s">
        <v>176</v>
      </c>
      <c r="G214" s="40" t="s">
        <v>212</v>
      </c>
      <c r="H214" s="39" t="s">
        <v>213</v>
      </c>
      <c r="I214" s="306"/>
    </row>
    <row r="215" spans="1:10" ht="16.5" thickBot="1" x14ac:dyDescent="0.3">
      <c r="A215" s="1"/>
      <c r="B215" s="1"/>
      <c r="C215" s="425" t="s">
        <v>180</v>
      </c>
      <c r="D215" s="426"/>
      <c r="E215" s="151"/>
      <c r="F215" s="307"/>
      <c r="G215" s="308"/>
      <c r="H215" s="142"/>
      <c r="I215" s="309"/>
    </row>
    <row r="216" spans="1:10" ht="16.5" thickBot="1" x14ac:dyDescent="0.3">
      <c r="A216" s="1"/>
      <c r="B216" s="398" t="str">
        <f>IF(D207 = "VOE", IF(G216 = "Hourly Pay Rate", IF(E215&gt;VLOOKUP(H205,PayPeriods,6,FALSE),CONCATENATE("    Average hours &gt; ", ROUND(VLOOKUP(H205, PayPeriods, 6, FALSE),2), " (Standard Work Hours in Year / Pay Periods in Year);  ", ROUND(VLOOKUP(H205, PayPeriods, 6, FALSE),2), " hours used."), ""), ""), "")</f>
        <v/>
      </c>
      <c r="C216" s="428" t="s">
        <v>214</v>
      </c>
      <c r="D216" s="429"/>
      <c r="E216" s="193"/>
      <c r="F216" s="138" t="s">
        <v>215</v>
      </c>
      <c r="G216" s="430"/>
      <c r="H216" s="431"/>
      <c r="I216" s="268"/>
    </row>
    <row r="217" spans="1:10" x14ac:dyDescent="0.25">
      <c r="A217" s="1"/>
      <c r="B217" s="398"/>
      <c r="C217" s="425" t="s">
        <v>216</v>
      </c>
      <c r="D217" s="426"/>
      <c r="E217" s="141"/>
      <c r="F217" s="432" t="str">
        <f>IF(AND(E217 &lt;&gt; "Monthly", E217 &lt;&gt; "Semi-Monthly", H218&gt;0), "Payroll Frequency changed, delete value in H218", "")</f>
        <v/>
      </c>
      <c r="G217" s="433"/>
      <c r="H217" s="434"/>
      <c r="I217" s="309"/>
    </row>
    <row r="218" spans="1:10" x14ac:dyDescent="0.25">
      <c r="A218" s="1"/>
      <c r="B218" s="398"/>
      <c r="C218" s="405" t="s">
        <v>204</v>
      </c>
      <c r="D218" s="406"/>
      <c r="E218" s="152"/>
      <c r="F218" s="407" t="str">
        <f>IF(D207 = "VOE", IF(H205 &lt;&gt; "", IF(H205 = "Annual", "1 pay period", IF(OR(E217="Semi-Monthly", E217 = "Monthly"), "Enter # of Pay Periods to Date", IF(E218 = "", "",CONCATENATE(J207," pay periods to date")))), ""), "")</f>
        <v/>
      </c>
      <c r="G218" s="407"/>
      <c r="H218" s="44"/>
      <c r="I218" s="74">
        <f>IF(F218 = "Enter # of Pay Periods to Date", 50, 0)</f>
        <v>0</v>
      </c>
    </row>
    <row r="219" spans="1:10" x14ac:dyDescent="0.25">
      <c r="A219" s="1"/>
      <c r="B219" s="398"/>
      <c r="C219" s="408" t="s">
        <v>217</v>
      </c>
      <c r="D219" s="409"/>
      <c r="E219" s="194"/>
      <c r="F219" s="314" t="str">
        <f>IF(G219 = "", "", IF(G219 = 0, 0, G219/VLOOKUP(H205, PayPeriods, 3, FALSE)))</f>
        <v/>
      </c>
      <c r="G219" s="270" t="str">
        <f>IF(OR(G216="", E217 = "", E218=""), "", IF(D207="VOE",IF(G216="Hourly Pay Rate",H210*E216*VLOOKUP(H205, PayPeriods, 4, FALSE) *(VLOOKUP(H205,PayPeriods,3,FALSE)),E216*VLOOKUP(G216,PayRates,2,FALSE)),""))</f>
        <v/>
      </c>
      <c r="H219" s="42"/>
      <c r="I219" s="280"/>
    </row>
    <row r="220" spans="1:10" x14ac:dyDescent="0.25">
      <c r="A220" s="1"/>
      <c r="B220" s="265"/>
      <c r="C220" s="408" t="s">
        <v>183</v>
      </c>
      <c r="D220" s="409"/>
      <c r="E220" s="195"/>
      <c r="F220" s="293" t="str">
        <f>IF(OR(G216="", E217 = "", E218=""), "", IF(D207="VOE",IF(YEAR(D209) = YEAR(E209), (E220/H209)*VLOOKUP(H205, PayPeriods, 5,FALSE), IF(G207 = 0, 0, E220/G207)), ""))</f>
        <v/>
      </c>
      <c r="G220" s="315" t="str">
        <f>IF(OR(G216="", E217 = "", E218=""), "", IF(D207= "VOE", IF(YEAR(D209) = YEAR(E209), (E220/H209)*VLOOKUP(H205, PayPeriods, 5, FALSE) * VLOOKUP(H205, PayPeriods, 3,FALSE), IF(G207 = 0, 0, (E220/G207)*VLOOKUP(H205, PayPeriods, 3, FALSE))), ""))</f>
        <v/>
      </c>
      <c r="H220" s="19"/>
      <c r="I220" s="280"/>
    </row>
    <row r="221" spans="1:10" ht="15.75" customHeight="1" x14ac:dyDescent="0.25">
      <c r="A221" s="1"/>
      <c r="C221" s="416" t="s">
        <v>218</v>
      </c>
      <c r="D221" s="417"/>
      <c r="E221" s="160"/>
      <c r="F221" s="316"/>
      <c r="G221" s="317"/>
      <c r="H221" s="43"/>
      <c r="I221" s="293"/>
    </row>
    <row r="222" spans="1:10" x14ac:dyDescent="0.25">
      <c r="A222" s="1"/>
      <c r="C222" s="418"/>
      <c r="D222" s="419"/>
      <c r="E222" s="193"/>
      <c r="F222" s="318" t="str">
        <f>IF(OR(G216="", E217 = "", E218=""), "", IF(D207="VOE", IF(YEAR(D209) = YEAR(E209), (E222/H209)*VLOOKUP(H205, PayPeriods, 5,FALSE), IF(G207 = 0, 0, E222/G207)),""))</f>
        <v/>
      </c>
      <c r="G222" s="319" t="str">
        <f>IF(OR(G216="", E217 = "", E218=""), "", IF(D207 = "VOE", IF(YEAR(D209) = YEAR(E209), (E222/H209)*VLOOKUP(H205, PayPeriods, 5, FALSE) * VLOOKUP(H205, PayPeriods, 3,FALSE), IF(G207 = 0, 0, E222/G207)*VLOOKUP(H205, PayPeriods, 3, FALSE)), ""))</f>
        <v/>
      </c>
      <c r="H222" s="42"/>
      <c r="I222" s="293"/>
    </row>
    <row r="223" spans="1:10" x14ac:dyDescent="0.25">
      <c r="A223" s="1"/>
      <c r="C223" s="408" t="s">
        <v>219</v>
      </c>
      <c r="D223" s="409"/>
      <c r="E223" s="320">
        <f>E219+E220+E222</f>
        <v>0</v>
      </c>
      <c r="F223" s="139"/>
      <c r="G223" s="270" t="str">
        <f>IF(OR(G216="", E217 = "", E218=""), "", IF(D207 = "VOE", SUM(G219:G222),""))</f>
        <v/>
      </c>
      <c r="H223" s="20" t="str">
        <f>IF(OR(G216="",E217="",E218=""),"",IF(D207="VOE",IF(YEAR(D209) = YEAR(F209), (E223/H209) *260, IF(G207=0,0,(E223/G207)*VLOOKUP(H205,PayPeriods,3,FALSE))),""))</f>
        <v/>
      </c>
      <c r="I223" s="268"/>
    </row>
    <row r="224" spans="1:10" x14ac:dyDescent="0.25">
      <c r="A224" s="1"/>
      <c r="C224" s="408" t="str">
        <f>IF(E218="","Gross Pay Prior Year",CONCATENATE("Gross Pay ",YEAR(E218)-1))</f>
        <v>Gross Pay Prior Year</v>
      </c>
      <c r="D224" s="409"/>
      <c r="E224" s="194"/>
      <c r="F224" s="321"/>
      <c r="G224" s="321"/>
      <c r="H224" s="22"/>
      <c r="I224" s="268"/>
      <c r="J224" s="294"/>
    </row>
    <row r="225" spans="1:10" ht="16.5" thickBot="1" x14ac:dyDescent="0.3">
      <c r="A225" s="1"/>
      <c r="B225" s="21"/>
      <c r="C225" s="408" t="str">
        <f>IF(E218="","Gross Pay Prior Year",CONCATENATE("Gross Pay ",YEAR(E218)-2))</f>
        <v>Gross Pay Prior Year</v>
      </c>
      <c r="D225" s="409"/>
      <c r="E225" s="325"/>
      <c r="F225" s="321"/>
      <c r="G225" s="321"/>
      <c r="H225" s="22"/>
      <c r="I225" s="268"/>
      <c r="J225" s="294"/>
    </row>
    <row r="226" spans="1:10" ht="7.5" customHeight="1" x14ac:dyDescent="0.25">
      <c r="A226" s="1"/>
      <c r="B226" s="1"/>
      <c r="C226" s="309"/>
      <c r="D226" s="309"/>
      <c r="E226" s="321"/>
      <c r="F226" s="321"/>
      <c r="G226" s="321"/>
      <c r="H226" s="22"/>
      <c r="I226" s="268"/>
      <c r="J226" s="294"/>
    </row>
    <row r="227" spans="1:10" ht="24" customHeight="1" x14ac:dyDescent="0.25">
      <c r="A227" s="1"/>
      <c r="B227" s="1"/>
      <c r="C227" s="445" t="str">
        <f>IF(D207="VOE", IF(SUM(E219:E222)=E223, "", "Base Pay + Overtime + Commissions/Tips do not add to the Gross Pay (Current Year).  Please correct the numbers or explain the difference."), "")</f>
        <v/>
      </c>
      <c r="D227" s="445"/>
      <c r="E227" s="445"/>
      <c r="F227" s="445"/>
      <c r="G227" s="445"/>
      <c r="H227" s="445"/>
      <c r="I227" s="268"/>
      <c r="J227" s="294"/>
    </row>
    <row r="228" spans="1:10" ht="16.5" thickBot="1" x14ac:dyDescent="0.3">
      <c r="A228" s="1"/>
      <c r="C228" s="446"/>
      <c r="D228" s="446"/>
      <c r="G228" s="75" t="s">
        <v>220</v>
      </c>
      <c r="H228" s="76">
        <f>IF(OR(C237 = "", D237="", E237=""), IF(OR(C236 = "", D236 = "", E236 = ""), (E235-C235)/2, (E236-C236)/2), (E237-C237)/2)</f>
        <v>0</v>
      </c>
      <c r="I228" s="268"/>
      <c r="J228" s="294"/>
    </row>
    <row r="229" spans="1:10" ht="15.75" customHeight="1" thickBot="1" x14ac:dyDescent="0.3">
      <c r="A229" s="1"/>
      <c r="B229" s="216" t="s">
        <v>221</v>
      </c>
      <c r="C229" s="447" t="s">
        <v>222</v>
      </c>
      <c r="D229" s="448"/>
      <c r="E229" s="143"/>
      <c r="F229" s="449" t="s">
        <v>223</v>
      </c>
      <c r="G229" s="450"/>
      <c r="H229" s="25" t="str">
        <f>IF(OR(H228="", H228 = 0, H228&gt;31), "", IF(H228 &gt;20, "Monthly", IF(H228&gt;14, "Semi-Monthly", IF(H228&gt;9, "Bi-Weekly", "Weekly"))))</f>
        <v/>
      </c>
      <c r="I229" s="268"/>
      <c r="J229" s="294"/>
    </row>
    <row r="230" spans="1:10" ht="7.5" customHeight="1" thickTop="1" x14ac:dyDescent="0.25">
      <c r="A230" s="1"/>
      <c r="B230" s="23"/>
      <c r="C230" s="24"/>
      <c r="D230" s="24"/>
      <c r="E230" s="24"/>
      <c r="F230" s="266"/>
      <c r="G230" s="267"/>
      <c r="H230" s="25"/>
      <c r="I230" s="268"/>
      <c r="J230" s="294"/>
    </row>
    <row r="231" spans="1:10" x14ac:dyDescent="0.25">
      <c r="A231" s="1"/>
      <c r="B231" s="1"/>
      <c r="C231" s="427" t="str">
        <f>IF(D207="Pay Stubs",IF(H205&lt;&gt;"",IF(OR(H205="Semi-Monthly",H205="Monthly"),"Enter number of Pay Periods to Date", IF(F231&gt;0,"Payroll Frequency changed, delete value in F231", "")),""), "")</f>
        <v/>
      </c>
      <c r="D231" s="427"/>
      <c r="E231" s="427"/>
      <c r="F231" s="45"/>
      <c r="G231" s="154">
        <f>IF(C231 = "Enter number of Pay Periods to Date", 50, 0)</f>
        <v>0</v>
      </c>
      <c r="H231" s="25"/>
      <c r="I231" s="268"/>
      <c r="J231" s="294"/>
    </row>
    <row r="232" spans="1:10" ht="15.75" customHeight="1" x14ac:dyDescent="0.25">
      <c r="A232" s="1"/>
      <c r="B232" s="5"/>
      <c r="C232" s="435" t="str">
        <f xml:space="preserve"> IF(AND(OR(G243="", G243 = 0), OR(H243="", H243=0)), "", IF(H228&gt;31, "Pay stubs do not appear to be consecutive based on dates entered.", IF(OR( E236 &lt; C236, E236 &lt;D236, E237 &lt; C237, E237 &lt;D237), "Pay Stubs may be out of order.  Please check dates.",IF(H229 = "", "", IF(E229 = H229, "", "If Payroll Frequency selected does not equal Recommended please provide an explanation.")))))</f>
        <v/>
      </c>
      <c r="D232" s="435"/>
      <c r="E232" s="435"/>
      <c r="F232" s="435"/>
      <c r="G232" s="435"/>
      <c r="H232" s="435"/>
      <c r="I232" s="268"/>
      <c r="J232" s="294"/>
    </row>
    <row r="233" spans="1:10" ht="7.5" customHeight="1" x14ac:dyDescent="0.25">
      <c r="A233" s="1"/>
      <c r="B233" s="1"/>
      <c r="C233" s="327"/>
      <c r="D233" s="268"/>
      <c r="E233" s="268"/>
      <c r="F233" s="268"/>
      <c r="G233" s="268"/>
      <c r="H233" s="268"/>
      <c r="I233" s="268"/>
      <c r="J233" s="294"/>
    </row>
    <row r="234" spans="1:10" ht="24.75" thickBot="1" x14ac:dyDescent="0.3">
      <c r="A234" s="1"/>
      <c r="B234" s="26"/>
      <c r="C234" s="29" t="s">
        <v>224</v>
      </c>
      <c r="D234" s="29" t="s">
        <v>225</v>
      </c>
      <c r="E234" s="29" t="s">
        <v>226</v>
      </c>
      <c r="F234" s="28" t="s">
        <v>227</v>
      </c>
      <c r="G234" s="29" t="s">
        <v>228</v>
      </c>
      <c r="H234" s="29" t="s">
        <v>213</v>
      </c>
      <c r="I234" s="1"/>
    </row>
    <row r="235" spans="1:10" ht="15.75" customHeight="1" x14ac:dyDescent="0.25">
      <c r="A235" s="1"/>
      <c r="B235" s="263" t="s">
        <v>229</v>
      </c>
      <c r="C235" s="166"/>
      <c r="D235" s="153"/>
      <c r="E235" s="167"/>
      <c r="F235" s="436" t="str">
        <f>IF(D207 = "Pay Stubs", IF(AND(H205 &lt;&gt; "", F209 &lt;&gt; ""), IF(H205 = "Annual", "1 pay check to date", IF(OR(H205="Semi-Monthly", H205 = "Monthly"), "", IF(E229 = "", "",CONCATENATE(G207," pay checks to date")))), ""), "")</f>
        <v/>
      </c>
      <c r="G235" s="439" t="str">
        <f>IF(D207 = "Pay Stubs", IF(G239 = "Hourly Pay Rate", IF((C238+D238+E238)/3&gt;VLOOKUP(H205,PayPeriods,6,FALSE),CONCATENATE("Average hours &gt; ", ROUND(VLOOKUP(H205, PayPeriods, 6, FALSE),2), " (Standard Work Hours in Year / Pay Periods in Year); ", ROUND(VLOOKUP(H205, PayPeriods, 6, FALSE),2), " hours used to calculate base pay."), ""), ""), "")</f>
        <v/>
      </c>
      <c r="H235" s="440"/>
      <c r="I235" s="30"/>
    </row>
    <row r="236" spans="1:10" x14ac:dyDescent="0.25">
      <c r="A236" s="1"/>
      <c r="B236" s="263" t="s">
        <v>230</v>
      </c>
      <c r="C236" s="168"/>
      <c r="D236" s="169"/>
      <c r="E236" s="170"/>
      <c r="F236" s="437"/>
      <c r="G236" s="441"/>
      <c r="H236" s="442"/>
      <c r="I236" s="38"/>
    </row>
    <row r="237" spans="1:10" x14ac:dyDescent="0.25">
      <c r="A237" s="1"/>
      <c r="B237" s="263" t="s">
        <v>231</v>
      </c>
      <c r="C237" s="168"/>
      <c r="D237" s="169"/>
      <c r="E237" s="171"/>
      <c r="F237" s="437"/>
      <c r="G237" s="441"/>
      <c r="H237" s="442"/>
      <c r="I237" s="30"/>
    </row>
    <row r="238" spans="1:10" ht="16.5" thickBot="1" x14ac:dyDescent="0.3">
      <c r="A238" s="1"/>
      <c r="B238" s="328" t="s">
        <v>232</v>
      </c>
      <c r="C238" s="329"/>
      <c r="D238" s="330"/>
      <c r="E238" s="331"/>
      <c r="F238" s="438"/>
      <c r="G238" s="441"/>
      <c r="H238" s="442"/>
      <c r="I238" s="30"/>
    </row>
    <row r="239" spans="1:10" ht="16.5" thickBot="1" x14ac:dyDescent="0.3">
      <c r="A239" s="1"/>
      <c r="B239" s="145" t="s">
        <v>214</v>
      </c>
      <c r="C239" s="274"/>
      <c r="D239" s="332"/>
      <c r="E239" s="333"/>
      <c r="F239" s="146" t="s">
        <v>233</v>
      </c>
      <c r="G239" s="443"/>
      <c r="H239" s="444"/>
      <c r="I239" s="30"/>
    </row>
    <row r="240" spans="1:10" x14ac:dyDescent="0.25">
      <c r="A240" s="1"/>
      <c r="B240" s="334" t="s">
        <v>217</v>
      </c>
      <c r="C240" s="274"/>
      <c r="D240" s="332"/>
      <c r="E240" s="333"/>
      <c r="F240" s="335"/>
      <c r="G240" s="336" t="str">
        <f>IF(OR(E229 = "", G239 = ""), "", IF(AND(E236="", E237 = ""), "", IF(D207 = "Pay Stubs", IF(G239 = "Hourly Pay Rate", H210*E239*(VLOOKUP(H205,PayPeriods,3,FALSE)),E239*VLOOKUP(G239, PayRates, 2, FALSE)), "")))</f>
        <v/>
      </c>
      <c r="H240" s="42"/>
      <c r="I240" s="30"/>
    </row>
    <row r="241" spans="1:10" x14ac:dyDescent="0.25">
      <c r="A241" s="1"/>
      <c r="B241" s="145" t="s">
        <v>183</v>
      </c>
      <c r="C241" s="274"/>
      <c r="D241" s="332"/>
      <c r="E241" s="333"/>
      <c r="F241" s="194"/>
      <c r="G241" s="337" t="str">
        <f>IF(E229="","",IF(AND(E236="",E237=""),"",IF(D207&lt;&gt;"Pay Stubs","", IF(YEAR(D209)=YEAR(E209), IF(OR(F241="", F241 = 0), (SUM(C241:E241)/3)*VLOOKUP(H205, PayPeriods, 3, FALSE), (F241/H209)*260), IF(J207=0,0,IF(OR(F241="", F241 = 0), SUM(C241:E241)/3*VLOOKUP(H205, PayPeriods, 3, FALSE), (F241/J207)*VLOOKUP(H205,PayPeriods,3,FALSE)))))))</f>
        <v/>
      </c>
      <c r="H241" s="19"/>
      <c r="I241" s="30"/>
    </row>
    <row r="242" spans="1:10" x14ac:dyDescent="0.25">
      <c r="A242" s="1"/>
      <c r="B242" s="145" t="s">
        <v>153</v>
      </c>
      <c r="C242" s="274"/>
      <c r="D242" s="332"/>
      <c r="E242" s="333"/>
      <c r="F242" s="194"/>
      <c r="G242" s="319" t="str">
        <f>IF(E229="","",IF(AND(E236="",E237=""),"",IF(D207&lt;&gt;"Pay Stubs","", IF(YEAR(D209)=YEAR(E209), IF(OR(F242="", F242 = 0), (SUM(C242:E242)/3)*VLOOKUP(H205, PayPeriods, 3, FALSE), (F242/H209)*260), IF(J207=0,0,IF(OR(F242="", F242 = 0), SUM(C242:E242)/3*VLOOKUP(H205, PayPeriods, 3, FALSE), (F242/J207)*VLOOKUP(H205,PayPeriods,3,FALSE)))))))</f>
        <v/>
      </c>
      <c r="H242" s="19"/>
      <c r="I242" s="30"/>
    </row>
    <row r="243" spans="1:10" ht="16.5" thickBot="1" x14ac:dyDescent="0.3">
      <c r="A243" s="1"/>
      <c r="B243" s="263" t="s">
        <v>234</v>
      </c>
      <c r="C243" s="338">
        <f>C240+C241+C242</f>
        <v>0</v>
      </c>
      <c r="D243" s="339">
        <f t="shared" ref="D243:E243" si="5">D240+D241+D242</f>
        <v>0</v>
      </c>
      <c r="E243" s="340">
        <f t="shared" si="5"/>
        <v>0</v>
      </c>
      <c r="F243" s="341"/>
      <c r="G243" s="337" t="str">
        <f>IF(E229 = "", "", IF(AND(E236 = "", E237=""), "", IF(D207 = "Pay Stubs", SUM(G240:G242), "")))</f>
        <v/>
      </c>
      <c r="H243" s="283" t="str">
        <f>IF(E229= "", "", IF(AND(E236="", E237 = ""), "", IF(D207 = "Pay Stubs", IF(YEAR(D209) = YEAR(F209), (F243/H209) *260, IF(J207 = 0, 0, (F243/J207)*VLOOKUP(H205,PayPeriods,3,FALSE))), "")))</f>
        <v/>
      </c>
      <c r="I243" s="30"/>
      <c r="J243" s="322"/>
    </row>
    <row r="244" spans="1:10" ht="7.5" customHeight="1" x14ac:dyDescent="0.25">
      <c r="A244" s="1"/>
      <c r="B244" s="4"/>
      <c r="C244" s="321"/>
      <c r="D244" s="321"/>
      <c r="E244" s="321"/>
      <c r="F244" s="321"/>
      <c r="G244" s="321"/>
      <c r="H244" s="321"/>
      <c r="I244" s="30"/>
    </row>
    <row r="245" spans="1:10" x14ac:dyDescent="0.25">
      <c r="A245" s="1"/>
      <c r="B245" s="31" t="str">
        <f>IF(D207 = "VOE", "", IF(SUM(F240:F242) = 0, "",IF(SUM(F240:F242) = F243, "", "Year to Date Base pay, Overtime and Other income do not add to the Gross Wages, please correct or explain.")))</f>
        <v/>
      </c>
      <c r="C245" s="1"/>
      <c r="D245" s="1"/>
      <c r="E245" s="293"/>
      <c r="F245" s="268"/>
      <c r="G245" s="268"/>
      <c r="H245" s="268"/>
      <c r="I245" s="268"/>
    </row>
    <row r="246" spans="1:10" x14ac:dyDescent="0.25">
      <c r="A246" s="1"/>
      <c r="B246" s="31" t="str">
        <f>IF(D207 = "VOE", "", IF(F243 &lt; E243, "Year to Date Gross Wages must be greater than or equal to the last pay stub", ""))</f>
        <v/>
      </c>
      <c r="C246" s="1"/>
      <c r="D246" s="1"/>
      <c r="E246" s="268"/>
      <c r="F246" s="268"/>
      <c r="G246" s="268"/>
      <c r="H246" s="268"/>
      <c r="I246" s="268"/>
    </row>
    <row r="247" spans="1:10" x14ac:dyDescent="0.25">
      <c r="A247" s="1"/>
      <c r="B247" s="1"/>
      <c r="C247" s="31"/>
      <c r="D247" s="1"/>
      <c r="E247" s="268"/>
      <c r="F247" s="268"/>
      <c r="G247" s="268"/>
      <c r="H247" s="268"/>
      <c r="I247" s="268"/>
    </row>
    <row r="248" spans="1:10" x14ac:dyDescent="0.25">
      <c r="A248" s="1"/>
      <c r="B248" s="32" t="str">
        <f xml:space="preserve"> IF(AND(B249 = "", B250 = ""), "", "If Regular Base Hours and/or Base Pay Rate are not provided on the check stubs, enter the numbers calculated below.")</f>
        <v/>
      </c>
      <c r="C248" s="31"/>
      <c r="D248" s="1"/>
      <c r="E248" s="268"/>
      <c r="F248" s="268"/>
      <c r="G248" s="268"/>
      <c r="H248" s="268"/>
      <c r="I248" s="268"/>
    </row>
    <row r="249" spans="1:10" x14ac:dyDescent="0.25">
      <c r="A249" s="1"/>
      <c r="B249" s="33" t="str">
        <f>IF(D207 = "Pay Stubs", IF(G239 = "Hourly Pay Rate", IF(AND(C249="", D249 = "", E249 = ""), "","Hours Calculator"), ""), "")</f>
        <v/>
      </c>
      <c r="C249" s="34" t="str">
        <f>IF(D207 = "Pay Stubs", IF(G239 = "Hourly Pay Rate", IF(C239 = "", "",C240/C239), ""), "")</f>
        <v/>
      </c>
      <c r="D249" s="34" t="str">
        <f>IF(D207 = "Pay Stubs", IF(G239 = "Hourly Pay Rate", IF(D239 = "", "", D240/D239), ""), "")</f>
        <v/>
      </c>
      <c r="E249" s="34" t="str">
        <f>IF(D207 = "Pay Stubs", IF(G239 = "Hourly Pay Rate", IF(E239 = "", "", E240/E239), ""), "")</f>
        <v/>
      </c>
      <c r="F249" s="268"/>
      <c r="G249" s="35"/>
      <c r="H249" s="1"/>
      <c r="I249" s="268"/>
    </row>
    <row r="250" spans="1:10" x14ac:dyDescent="0.25">
      <c r="A250" s="1"/>
      <c r="B250" s="33" t="str">
        <f>IF(D207 = "Pay Stubs", IF(G239 = "Hourly Pay Rate", IF(AND(C250="", D250 = "", E250 = ""), "","Rate Calculator"), ""), "")</f>
        <v/>
      </c>
      <c r="C250" s="36" t="str">
        <f>IF(D207 = "Pay Stubs", IF(G239="Hourly Pay Rate", IF(OR(C238 = "",C238 = 0), "", C240/C238),""), "")</f>
        <v/>
      </c>
      <c r="D250" s="36" t="str">
        <f>IF(D207="Pay Stubs",IF(G239="Hourly Pay Rate",IF(OR(D238="", D238 = 0),"",D240/D238), ""),"")</f>
        <v/>
      </c>
      <c r="E250" s="36" t="str">
        <f>IF(D207 = "Pay Stubs", IF(G239="Hourly Pay Rate", IF(OR(E238 = "",E238 = 0), "", E240/E238), ""), "")</f>
        <v/>
      </c>
      <c r="F250" s="1"/>
      <c r="G250" s="35"/>
      <c r="H250" s="1"/>
      <c r="I250" s="268"/>
    </row>
    <row r="251" spans="1:10" x14ac:dyDescent="0.25">
      <c r="A251" s="1"/>
      <c r="B251" s="268"/>
      <c r="C251" s="268"/>
      <c r="D251" s="268"/>
      <c r="E251" s="268"/>
      <c r="F251" s="268"/>
      <c r="G251" s="1"/>
      <c r="H251" s="6"/>
      <c r="I251" s="268"/>
    </row>
  </sheetData>
  <sheetProtection algorithmName="SHA-512" hashValue="hHvE5x3xGsqbRUwcyMaTCG2q27sOcjhWWN53N2TC4wfmT1o5jnxb3WUtZyY3468UB0CMh/dBnPECLZUQkGfoSQ==" saltValue="qNy/bjSNG86Yx8MLomwUWw==" spinCount="100000" sheet="1" selectLockedCells="1"/>
  <mergeCells count="138">
    <mergeCell ref="B1:I2"/>
    <mergeCell ref="E5:H5"/>
    <mergeCell ref="B8:D8"/>
    <mergeCell ref="G8:H11"/>
    <mergeCell ref="B9:D9"/>
    <mergeCell ref="B10:D10"/>
    <mergeCell ref="B11:D11"/>
    <mergeCell ref="B12:D12"/>
    <mergeCell ref="B13:D13"/>
    <mergeCell ref="B14:D14"/>
    <mergeCell ref="B15:D15"/>
    <mergeCell ref="C19:D19"/>
    <mergeCell ref="C20:D20"/>
    <mergeCell ref="C21:D21"/>
    <mergeCell ref="C22:D22"/>
    <mergeCell ref="C23:D23"/>
    <mergeCell ref="C24:D24"/>
    <mergeCell ref="C25:D25"/>
    <mergeCell ref="B32:B34"/>
    <mergeCell ref="C32:D32"/>
    <mergeCell ref="C33:D33"/>
    <mergeCell ref="C34:D34"/>
    <mergeCell ref="B35:B38"/>
    <mergeCell ref="C35:D35"/>
    <mergeCell ref="C36:D36"/>
    <mergeCell ref="C37:D37"/>
    <mergeCell ref="C38:D38"/>
    <mergeCell ref="C40:D40"/>
    <mergeCell ref="F50:G50"/>
    <mergeCell ref="D55:G55"/>
    <mergeCell ref="C43:D43"/>
    <mergeCell ref="C44:D44"/>
    <mergeCell ref="C46:D46"/>
    <mergeCell ref="C47:D47"/>
    <mergeCell ref="C49:D49"/>
    <mergeCell ref="C26:D26"/>
    <mergeCell ref="C29:D29"/>
    <mergeCell ref="F29:G29"/>
    <mergeCell ref="C62:H62"/>
    <mergeCell ref="C65:D65"/>
    <mergeCell ref="B66:B69"/>
    <mergeCell ref="C66:D66"/>
    <mergeCell ref="G66:H66"/>
    <mergeCell ref="C67:D67"/>
    <mergeCell ref="F67:H67"/>
    <mergeCell ref="C68:D68"/>
    <mergeCell ref="F68:G68"/>
    <mergeCell ref="C69:D69"/>
    <mergeCell ref="C70:D70"/>
    <mergeCell ref="C71:D72"/>
    <mergeCell ref="C73:D73"/>
    <mergeCell ref="C74:D74"/>
    <mergeCell ref="C75:D75"/>
    <mergeCell ref="C77:H77"/>
    <mergeCell ref="C78:D78"/>
    <mergeCell ref="C79:D79"/>
    <mergeCell ref="F79:G79"/>
    <mergeCell ref="C81:E81"/>
    <mergeCell ref="C82:H82"/>
    <mergeCell ref="F85:F88"/>
    <mergeCell ref="G85:H88"/>
    <mergeCell ref="G89:H89"/>
    <mergeCell ref="D105:G105"/>
    <mergeCell ref="C112:H112"/>
    <mergeCell ref="C115:D115"/>
    <mergeCell ref="B116:B119"/>
    <mergeCell ref="C116:D116"/>
    <mergeCell ref="G116:H116"/>
    <mergeCell ref="C117:D117"/>
    <mergeCell ref="F117:H117"/>
    <mergeCell ref="C118:D118"/>
    <mergeCell ref="F118:G118"/>
    <mergeCell ref="C119:D119"/>
    <mergeCell ref="C120:D120"/>
    <mergeCell ref="C121:D122"/>
    <mergeCell ref="C123:D123"/>
    <mergeCell ref="C124:D124"/>
    <mergeCell ref="C125:D125"/>
    <mergeCell ref="C127:H127"/>
    <mergeCell ref="C128:D128"/>
    <mergeCell ref="C129:D129"/>
    <mergeCell ref="F129:G129"/>
    <mergeCell ref="C132:H132"/>
    <mergeCell ref="F135:F138"/>
    <mergeCell ref="G135:H138"/>
    <mergeCell ref="G139:H139"/>
    <mergeCell ref="D155:G155"/>
    <mergeCell ref="C162:H162"/>
    <mergeCell ref="C165:D165"/>
    <mergeCell ref="B166:B169"/>
    <mergeCell ref="C166:D166"/>
    <mergeCell ref="G166:H166"/>
    <mergeCell ref="C167:D167"/>
    <mergeCell ref="F167:H167"/>
    <mergeCell ref="C168:D168"/>
    <mergeCell ref="F168:G168"/>
    <mergeCell ref="C169:D169"/>
    <mergeCell ref="B216:B219"/>
    <mergeCell ref="C216:D216"/>
    <mergeCell ref="G216:H216"/>
    <mergeCell ref="C217:D217"/>
    <mergeCell ref="F217:H217"/>
    <mergeCell ref="C218:D218"/>
    <mergeCell ref="F218:G218"/>
    <mergeCell ref="C219:D219"/>
    <mergeCell ref="C170:D170"/>
    <mergeCell ref="C171:D172"/>
    <mergeCell ref="C173:D173"/>
    <mergeCell ref="C174:D174"/>
    <mergeCell ref="C175:D175"/>
    <mergeCell ref="C177:H177"/>
    <mergeCell ref="C178:D178"/>
    <mergeCell ref="C179:D179"/>
    <mergeCell ref="F179:G179"/>
    <mergeCell ref="C221:D222"/>
    <mergeCell ref="C223:D223"/>
    <mergeCell ref="C224:D224"/>
    <mergeCell ref="C225:D225"/>
    <mergeCell ref="C227:H227"/>
    <mergeCell ref="C215:D215"/>
    <mergeCell ref="C27:D27"/>
    <mergeCell ref="G239:H239"/>
    <mergeCell ref="C228:D228"/>
    <mergeCell ref="C229:D229"/>
    <mergeCell ref="F229:G229"/>
    <mergeCell ref="C231:E231"/>
    <mergeCell ref="C232:H232"/>
    <mergeCell ref="F235:F238"/>
    <mergeCell ref="G235:H238"/>
    <mergeCell ref="C220:D220"/>
    <mergeCell ref="C181:E181"/>
    <mergeCell ref="C182:H182"/>
    <mergeCell ref="F185:F188"/>
    <mergeCell ref="G185:H188"/>
    <mergeCell ref="G189:H189"/>
    <mergeCell ref="D205:G205"/>
    <mergeCell ref="C212:H212"/>
    <mergeCell ref="C131:E131"/>
  </mergeCells>
  <conditionalFormatting sqref="C81:E81">
    <cfRule type="expression" dxfId="139" priority="24" stopIfTrue="1">
      <formula>IF(OR(E79="Monthly",E79="Semi-monthly"),"TRUE","FALSE")</formula>
    </cfRule>
    <cfRule type="cellIs" dxfId="138" priority="26" stopIfTrue="1" operator="equal">
      <formula>"Payroll Frequency changed, delete value in F129"</formula>
    </cfRule>
  </conditionalFormatting>
  <conditionalFormatting sqref="C131:E131">
    <cfRule type="expression" dxfId="137" priority="19" stopIfTrue="1">
      <formula>IF(OR(E129="Monthly",E129="Semi-monthly"),"TRUE","FALSE")</formula>
    </cfRule>
    <cfRule type="cellIs" dxfId="136" priority="21" stopIfTrue="1" operator="equal">
      <formula>"Payroll Frequency changed, delete value in F129"</formula>
    </cfRule>
  </conditionalFormatting>
  <conditionalFormatting sqref="C181:E181">
    <cfRule type="expression" dxfId="135" priority="15" stopIfTrue="1">
      <formula>IF(OR(E179="Monthly",E179="Semi-monthly"),"TRUE","FALSE")</formula>
    </cfRule>
    <cfRule type="cellIs" dxfId="134" priority="17" stopIfTrue="1" operator="equal">
      <formula>"Payroll Frequency changed, delete value in F129"</formula>
    </cfRule>
  </conditionalFormatting>
  <conditionalFormatting sqref="C231:E231">
    <cfRule type="expression" dxfId="133" priority="11" stopIfTrue="1">
      <formula>IF(OR(E229="Monthly",E229="Semi-monthly"),"TRUE","FALSE")</formula>
    </cfRule>
    <cfRule type="cellIs" dxfId="132" priority="13" stopIfTrue="1" operator="equal">
      <formula>"Payroll Frequency changed, delete value in F129"</formula>
    </cfRule>
  </conditionalFormatting>
  <conditionalFormatting sqref="F81">
    <cfRule type="expression" dxfId="131" priority="23" stopIfTrue="1">
      <formula>IF(D57="Pay Stubs",IF(OR(E79="Semi-monthly",E79="Monthly"),1,0),0)</formula>
    </cfRule>
    <cfRule type="cellIs" dxfId="130" priority="25" stopIfTrue="1" operator="greaterThan">
      <formula>$G$131</formula>
    </cfRule>
  </conditionalFormatting>
  <conditionalFormatting sqref="F131">
    <cfRule type="expression" dxfId="129" priority="18" stopIfTrue="1">
      <formula>IF(D107="Pay Stubs",IF(OR(E129="Semi-monthly",E129="Monthly"),1,0),0)</formula>
    </cfRule>
    <cfRule type="cellIs" dxfId="128" priority="20" stopIfTrue="1" operator="greaterThan">
      <formula>$G$131</formula>
    </cfRule>
  </conditionalFormatting>
  <conditionalFormatting sqref="F181">
    <cfRule type="expression" dxfId="127" priority="14" stopIfTrue="1">
      <formula>IF(D157="Pay Stubs",IF(OR(E179="Semi-monthly",E179="Monthly"),1,0),0)</formula>
    </cfRule>
    <cfRule type="cellIs" dxfId="126" priority="16" stopIfTrue="1" operator="greaterThan">
      <formula>$G$131</formula>
    </cfRule>
  </conditionalFormatting>
  <conditionalFormatting sqref="F231">
    <cfRule type="expression" dxfId="125" priority="10" stopIfTrue="1">
      <formula>IF(D207="Pay Stubs",IF(OR(E229="Semi-monthly",E229="Monthly"),1,0),0)</formula>
    </cfRule>
    <cfRule type="cellIs" dxfId="124" priority="12" stopIfTrue="1" operator="greaterThan">
      <formula>$G$131</formula>
    </cfRule>
  </conditionalFormatting>
  <conditionalFormatting sqref="H68">
    <cfRule type="expression" dxfId="123" priority="22">
      <formula>IF(OR(E67="Semi-Monthly",E67="Monthly"),1,0)</formula>
    </cfRule>
    <cfRule type="cellIs" dxfId="122" priority="27" stopIfTrue="1" operator="greaterThan">
      <formula>I68</formula>
    </cfRule>
    <cfRule type="cellIs" dxfId="121" priority="28" stopIfTrue="1" operator="lessThan">
      <formula>I68</formula>
    </cfRule>
  </conditionalFormatting>
  <conditionalFormatting sqref="H118">
    <cfRule type="expression" dxfId="120" priority="7">
      <formula>IF(OR(E117="Semi-Monthly",E117="Monthly"),1,0)</formula>
    </cfRule>
    <cfRule type="cellIs" dxfId="119" priority="8" stopIfTrue="1" operator="greaterThan">
      <formula>I118</formula>
    </cfRule>
    <cfRule type="cellIs" dxfId="118" priority="9" stopIfTrue="1" operator="lessThan">
      <formula>I118</formula>
    </cfRule>
  </conditionalFormatting>
  <conditionalFormatting sqref="H168">
    <cfRule type="expression" dxfId="117" priority="4">
      <formula>IF(OR(E167="Semi-Monthly",E167="Monthly"),1,0)</formula>
    </cfRule>
    <cfRule type="cellIs" dxfId="116" priority="5" stopIfTrue="1" operator="greaterThan">
      <formula>I168</formula>
    </cfRule>
    <cfRule type="cellIs" dxfId="115" priority="6" stopIfTrue="1" operator="lessThan">
      <formula>I168</formula>
    </cfRule>
  </conditionalFormatting>
  <conditionalFormatting sqref="H218">
    <cfRule type="expression" dxfId="114" priority="1">
      <formula>IF(OR(E217="Semi-Monthly",E217="Monthly"),1,0)</formula>
    </cfRule>
    <cfRule type="cellIs" dxfId="113" priority="2" stopIfTrue="1" operator="greaterThan">
      <formula>I218</formula>
    </cfRule>
    <cfRule type="cellIs" dxfId="112" priority="3" stopIfTrue="1" operator="lessThan">
      <formula>I218</formula>
    </cfRule>
  </conditionalFormatting>
  <dataValidations count="22">
    <dataValidation allowBlank="1" showInputMessage="1" showErrorMessage="1" prompt="Earnings for the remainder of the year will be based on the monthly average of the adjusted income from the two most recent years.  If less than two prior years self employment history, the current year will be included in the average." sqref="H42" xr:uid="{00000000-0002-0000-0700-000000000000}"/>
    <dataValidation allowBlank="1" showInputMessage="1" showErrorMessage="1" prompt="Include vacation, holiday and sick time in regular/base hours.  " sqref="B88 B138 B188 B238" xr:uid="{00000000-0002-0000-0700-000001000000}"/>
    <dataValidation allowBlank="1" showInputMessage="1" showErrorMessage="1" prompt="Include vacation, holiday and sick pay in Base Pay." sqref="B90 B140 B190 B240" xr:uid="{00000000-0002-0000-0700-000002000000}"/>
    <dataValidation allowBlank="1" showInputMessage="1" showErrorMessage="1" prompt="It is important to determine the pay schedule to accurately calculate pay periods to date." sqref="C81:E81 C181:E181 F68:G68 F118:G118 C131:E131 F168:G168 C231:E231 F218:G218" xr:uid="{00000000-0002-0000-0700-000003000000}"/>
    <dataValidation allowBlank="1" showInputMessage="1" showErrorMessage="1" prompt="Count full weeks from off season start date to off season end date indicated on VOE." sqref="C29:D29" xr:uid="{00000000-0002-0000-0700-000004000000}"/>
    <dataValidation type="list" allowBlank="1" showInputMessage="1" showErrorMessage="1" sqref="H29" xr:uid="{00000000-0002-0000-0700-000005000000}">
      <formula1>"No, Yes"</formula1>
    </dataValidation>
    <dataValidation allowBlank="1" showInputMessage="1" showErrorMessage="1" prompt="Enter the Household Member Number (1-15) from the Household Summary Tab." sqref="D5" xr:uid="{00000000-0002-0000-0700-000006000000}"/>
    <dataValidation allowBlank="1" showInputMessage="1" showErrorMessage="1" prompt="If unknown enter Weekly." sqref="C167:D167 C67:D67 C117:D117 C217:D217" xr:uid="{00000000-0002-0000-0700-000007000000}"/>
    <dataValidation allowBlank="1" showInputMessage="1" showErrorMessage="1" prompt="If blank, worksheet calculation assumes the person was employed at position prior to January 1 of the income documentation year." sqref="C209 C109 C159 C59" xr:uid="{00000000-0002-0000-0700-000008000000}"/>
    <dataValidation allowBlank="1" showInputMessage="1" showErrorMessage="1" prompt="Enter the type of income documentation used to qualify the household." sqref="C207 C107 C157 C57" xr:uid="{00000000-0002-0000-0700-000009000000}"/>
    <dataValidation allowBlank="1" showInputMessage="1" showErrorMessage="1" prompt="If Thru Date is not provided, enter the date the VOE was signed." sqref="C168:D168 C68:D68 C118:D118 C218:D218" xr:uid="{00000000-0002-0000-0700-00000A000000}"/>
    <dataValidation type="list" allowBlank="1" showInputMessage="1" showErrorMessage="1" sqref="D207 D107 D157 D57" xr:uid="{00000000-0002-0000-0700-00000B000000}">
      <formula1>"VOE, Pay Stubs"</formula1>
    </dataValidation>
    <dataValidation showDropDown="1" showInputMessage="1" showErrorMessage="1" sqref="G157:G158 G207:G208 G107:G108 G57:G58" xr:uid="{00000000-0002-0000-0700-00000C000000}"/>
    <dataValidation allowBlank="1" showInputMessage="1" showErrorMessage="1" prompt="If a range of hours is indicated on the VOE, enter the high end of the range." sqref="C165:D165 C33:D33 C65:D65 C115:D115 C215:D215" xr:uid="{00000000-0002-0000-0700-00000D000000}"/>
    <dataValidation type="list" allowBlank="1" showInputMessage="1" showErrorMessage="1" error="Please delete the entry and select a schedule from the drop down list." sqref="E179 E167 E79 E67 E129 E117 E229 E217" xr:uid="{00000000-0002-0000-0700-00000E000000}">
      <formula1>"Weekly, Bi-Weekly, Semi-Monthly, Monthly"</formula1>
    </dataValidation>
    <dataValidation type="whole" allowBlank="1" showInputMessage="1" showErrorMessage="1" sqref="F81 F181 H68 H118 F131 H168 F231 H218" xr:uid="{00000000-0002-0000-0700-00000F000000}">
      <formula1>0</formula1>
      <formula2>24</formula2>
    </dataValidation>
    <dataValidation type="list" allowBlank="1" showInputMessage="1" showErrorMessage="1" sqref="G189:H189 G166:H166 G89:H89 G66:H66 G139:H139 G116:H116 G239:H239 G216:H216" xr:uid="{00000000-0002-0000-0700-000010000000}">
      <formula1>"Hourly Pay Rate, Weekly Pay Rate, Bi-Weekly Pay Rate, Semi-Monthly Pay Rate, Monthly Pay Rate, Annual Pay Rate"</formula1>
    </dataValidation>
    <dataValidation type="whole" allowBlank="1" showInputMessage="1" showErrorMessage="1" error="Weeks Off Work During Year + Weeks Employed to Date can not exceed 52." sqref="E29" xr:uid="{00000000-0002-0000-0700-000011000000}">
      <formula1>0</formula1>
      <formula2>D31</formula2>
    </dataValidation>
    <dataValidation type="whole" operator="lessThanOrEqual" allowBlank="1" showInputMessage="1" showErrorMessage="1" error="Weeks Employed to Date can not exceed Weeks Employed in Calendar Year." sqref="E32" xr:uid="{00000000-0002-0000-0700-000012000000}">
      <formula1>C31</formula1>
    </dataValidation>
    <dataValidation type="custom" allowBlank="1" showInputMessage="1" showErrorMessage="1" errorTitle="Missing Information" error="Verification and hire date must be indicated above before income can be entered." sqref="E65:E66 E68:E70 E74:E75 E72 D88:E92 D93:F93 C88:C93 C85:E87 C188:C193 C135:E137 E115:E116 E118:E120 E124:E125 E122 D138:E142 D143:F143 C138:C143 C185:E187 E165:E166 E168:E170 E174:E175 E172 D188:E192 D193:F193 C235:E237 D243:F243 C238:C243 E224:E225 E222 D238:E242 E215:E216 E218:E220" xr:uid="{00000000-0002-0000-0700-000013000000}">
      <formula1>$E$57=1</formula1>
    </dataValidation>
    <dataValidation type="custom" allowBlank="1" showInputMessage="1" showErrorMessage="1" errorTitle="Missing Information" error="Verification and hire date must be indicated above before income can be entered." prompt="If YTD amount is not listed on the pay stubs leave blank." sqref="F90:F92 F140:F142 F190:F192 F240:F242" xr:uid="{00000000-0002-0000-0700-000014000000}">
      <formula1>$E$57=1</formula1>
    </dataValidation>
    <dataValidation allowBlank="1" showInputMessage="1" showErrorMessage="1" errorTitle="Missing Information" error="Verification and hire date must be indicated above before income can be entered." sqref="E73 E173 E123 E223" xr:uid="{00000000-0002-0000-0700-000015000000}"/>
  </dataValidations>
  <pageMargins left="0.25" right="0.25" top="0.5" bottom="0.5" header="0.3" footer="0.3"/>
  <pageSetup orientation="portrait" blackAndWhite="1" errors="blank" r:id="rId1"/>
  <headerFooter>
    <oddFooter>&amp;R&amp;8January 2016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Z251"/>
  <sheetViews>
    <sheetView showGridLines="0" zoomScaleNormal="100" workbookViewId="0">
      <selection activeCell="E25" sqref="E25"/>
    </sheetView>
  </sheetViews>
  <sheetFormatPr defaultRowHeight="15.75" x14ac:dyDescent="0.25"/>
  <cols>
    <col min="1" max="1" width="5.25" customWidth="1"/>
    <col min="2" max="2" width="15.75" customWidth="1"/>
    <col min="3" max="3" width="11.25" customWidth="1"/>
    <col min="4" max="4" width="18.625" customWidth="1"/>
    <col min="5" max="5" width="11.625" customWidth="1"/>
    <col min="6" max="6" width="11.25" customWidth="1"/>
    <col min="7" max="7" width="12.25" customWidth="1"/>
    <col min="8" max="8" width="10.625" customWidth="1"/>
    <col min="9" max="9" width="3.75" customWidth="1"/>
    <col min="10" max="10" width="15.125" customWidth="1"/>
    <col min="11" max="11" width="9.75" customWidth="1"/>
    <col min="12" max="12" width="15" style="2" customWidth="1"/>
    <col min="13" max="13" width="7.75" style="2" customWidth="1"/>
    <col min="14" max="14" width="9.25" customWidth="1"/>
    <col min="17" max="17" width="12.75" customWidth="1"/>
    <col min="19" max="19" width="11.625" customWidth="1"/>
    <col min="20" max="20" width="13.125" customWidth="1"/>
    <col min="21" max="21" width="12.25" customWidth="1"/>
    <col min="22" max="22" width="10.5" customWidth="1"/>
    <col min="23" max="23" width="12" customWidth="1"/>
    <col min="24" max="24" width="10.125" customWidth="1"/>
  </cols>
  <sheetData>
    <row r="1" spans="1:23" ht="15.75" customHeight="1" x14ac:dyDescent="0.25">
      <c r="A1" s="1"/>
      <c r="B1" s="374" t="s">
        <v>140</v>
      </c>
      <c r="C1" s="375"/>
      <c r="D1" s="375"/>
      <c r="E1" s="375"/>
      <c r="F1" s="375"/>
      <c r="G1" s="375"/>
      <c r="H1" s="375"/>
      <c r="I1" s="376"/>
      <c r="J1" s="49"/>
      <c r="K1" s="49"/>
      <c r="L1" s="50"/>
      <c r="M1" s="50"/>
      <c r="N1" s="49"/>
      <c r="O1" s="49"/>
      <c r="P1" s="49"/>
      <c r="Q1" s="49"/>
      <c r="R1" s="49"/>
      <c r="S1" s="49"/>
      <c r="T1" s="49"/>
      <c r="U1" s="49"/>
      <c r="V1" s="49"/>
      <c r="W1" s="49"/>
    </row>
    <row r="2" spans="1:23" ht="22.5" customHeight="1" thickBot="1" x14ac:dyDescent="0.3">
      <c r="A2" s="1"/>
      <c r="B2" s="377"/>
      <c r="C2" s="378"/>
      <c r="D2" s="378"/>
      <c r="E2" s="378"/>
      <c r="F2" s="378"/>
      <c r="G2" s="378"/>
      <c r="H2" s="378"/>
      <c r="I2" s="379"/>
      <c r="J2" s="49"/>
      <c r="K2" s="49"/>
      <c r="L2" s="50"/>
      <c r="M2" s="50"/>
      <c r="N2" s="49"/>
      <c r="O2" s="49"/>
      <c r="P2" s="49"/>
      <c r="Q2" s="49"/>
      <c r="R2" s="49"/>
      <c r="S2" s="49"/>
      <c r="T2" s="49"/>
      <c r="U2" s="49"/>
      <c r="V2" s="49"/>
      <c r="W2" s="49"/>
    </row>
    <row r="3" spans="1:23" ht="14.25" customHeight="1" x14ac:dyDescent="0.25">
      <c r="A3" s="1"/>
      <c r="B3" s="1"/>
      <c r="C3" s="1"/>
      <c r="D3" s="1"/>
      <c r="E3" s="1"/>
      <c r="F3" s="7" t="s">
        <v>141</v>
      </c>
      <c r="G3" s="7"/>
      <c r="H3" s="7"/>
      <c r="I3" s="1"/>
      <c r="J3" s="49"/>
      <c r="K3" s="49"/>
      <c r="L3" s="50"/>
      <c r="M3" s="50"/>
      <c r="N3" s="49"/>
      <c r="O3" s="49"/>
      <c r="P3" s="49"/>
      <c r="Q3" s="49"/>
      <c r="R3" s="49"/>
      <c r="S3" s="49"/>
      <c r="T3" s="49"/>
      <c r="U3" s="49"/>
      <c r="V3" s="49"/>
      <c r="W3" s="49"/>
    </row>
    <row r="4" spans="1:23" ht="13.5" customHeight="1" thickBot="1" x14ac:dyDescent="0.3">
      <c r="A4" s="1"/>
      <c r="B4" s="56" t="s">
        <v>242</v>
      </c>
      <c r="C4" s="54"/>
      <c r="D4" s="8"/>
      <c r="E4" s="268"/>
      <c r="F4" s="7"/>
      <c r="G4" s="7"/>
      <c r="H4" s="7"/>
      <c r="I4" s="1"/>
      <c r="J4" s="49"/>
      <c r="K4" s="49"/>
      <c r="L4" s="50"/>
      <c r="M4" s="50"/>
      <c r="N4" s="49"/>
      <c r="O4" s="49"/>
      <c r="P4" s="49"/>
      <c r="Q4" s="49"/>
      <c r="R4" s="49"/>
      <c r="S4" s="49"/>
      <c r="T4" s="49"/>
      <c r="U4" s="49"/>
      <c r="V4" s="49"/>
      <c r="W4" s="49"/>
    </row>
    <row r="5" spans="1:23" ht="15" customHeight="1" thickBot="1" x14ac:dyDescent="0.3">
      <c r="A5" s="53"/>
      <c r="B5" s="57" t="s">
        <v>243</v>
      </c>
      <c r="C5" s="55"/>
      <c r="D5" s="269">
        <v>5</v>
      </c>
      <c r="E5" s="380" t="str">
        <f>IF(D5 = "", "", IF(OR(D5=0, D5&gt;15), "Invalid Household Member Number", IF(VLOOKUP(D5, Name, 2, FALSE) = "", "Name not entered on Household Summary", VLOOKUP(D5, Name, 2, FALSE))))</f>
        <v>Name not entered on Household Summary</v>
      </c>
      <c r="F5" s="380"/>
      <c r="G5" s="380"/>
      <c r="H5" s="381"/>
      <c r="I5" s="1"/>
      <c r="J5" s="49"/>
      <c r="K5" s="49"/>
      <c r="L5" s="50"/>
      <c r="M5" s="50"/>
      <c r="N5" s="49"/>
      <c r="O5" s="49"/>
      <c r="P5" s="49"/>
      <c r="Q5" s="49"/>
      <c r="R5" s="49"/>
      <c r="S5" s="49"/>
      <c r="T5" s="49"/>
      <c r="U5" s="49"/>
      <c r="V5" s="49"/>
      <c r="W5" s="49"/>
    </row>
    <row r="6" spans="1:23" ht="15" customHeight="1" x14ac:dyDescent="0.25">
      <c r="A6" s="1"/>
      <c r="B6" s="1"/>
      <c r="C6" s="1"/>
      <c r="D6" s="1"/>
      <c r="E6" s="1"/>
      <c r="F6" s="52" t="s">
        <v>144</v>
      </c>
      <c r="G6" s="1"/>
      <c r="H6" s="1"/>
      <c r="I6" s="1"/>
      <c r="J6" s="49"/>
      <c r="K6" s="49"/>
      <c r="L6" s="50"/>
      <c r="M6" s="50"/>
      <c r="N6" s="49"/>
      <c r="O6" s="49"/>
      <c r="P6" s="49"/>
      <c r="Q6" s="49"/>
      <c r="R6" s="49"/>
      <c r="S6" s="49"/>
      <c r="T6" s="49"/>
      <c r="U6" s="49"/>
      <c r="V6" s="49"/>
      <c r="W6" s="49"/>
    </row>
    <row r="7" spans="1:23" ht="11.25" customHeight="1" x14ac:dyDescent="0.25">
      <c r="A7" s="1"/>
      <c r="B7" s="5" t="s">
        <v>145</v>
      </c>
      <c r="C7" s="268"/>
      <c r="D7" s="1"/>
      <c r="E7" s="52" t="s">
        <v>146</v>
      </c>
      <c r="F7" s="52" t="s">
        <v>147</v>
      </c>
      <c r="G7" s="1"/>
      <c r="H7" s="1"/>
      <c r="I7" s="1"/>
      <c r="J7" s="49"/>
      <c r="K7" s="49"/>
      <c r="L7" s="50"/>
      <c r="M7" s="50"/>
      <c r="N7" s="49"/>
      <c r="O7" s="49"/>
      <c r="P7" s="49"/>
      <c r="Q7" s="49"/>
      <c r="R7" s="49"/>
      <c r="S7" s="49"/>
      <c r="T7" s="49"/>
      <c r="U7" s="49"/>
      <c r="V7" s="49"/>
      <c r="W7" s="49"/>
    </row>
    <row r="8" spans="1:23" x14ac:dyDescent="0.25">
      <c r="A8" s="1"/>
      <c r="B8" s="373" t="str">
        <f>IF(D55 = "", "Position 1", D55)</f>
        <v>Position 1</v>
      </c>
      <c r="C8" s="373"/>
      <c r="D8" s="373"/>
      <c r="E8" s="83" t="s">
        <v>148</v>
      </c>
      <c r="F8" s="270">
        <f>IF(D57="VOE",IF(H73&gt;G73,H73,G73),IF(D57="Pay Stubs",IF(H93&gt;G93,H93,G93),0))</f>
        <v>0</v>
      </c>
      <c r="G8" s="382" t="s">
        <v>149</v>
      </c>
      <c r="H8" s="383"/>
      <c r="I8" s="1"/>
      <c r="J8" s="49"/>
      <c r="K8" s="49"/>
      <c r="L8" s="50"/>
      <c r="M8" s="50"/>
      <c r="N8" s="49"/>
      <c r="O8" s="49"/>
      <c r="P8" s="49"/>
      <c r="Q8" s="49"/>
      <c r="R8" s="49"/>
      <c r="S8" s="49"/>
      <c r="T8" s="49"/>
      <c r="U8" s="49"/>
      <c r="V8" s="49"/>
      <c r="W8" s="49"/>
    </row>
    <row r="9" spans="1:23" x14ac:dyDescent="0.25">
      <c r="A9" s="1"/>
      <c r="B9" s="373" t="str">
        <f>IF(D105 = "", "Position 2", D105)</f>
        <v>Position 2</v>
      </c>
      <c r="C9" s="373"/>
      <c r="D9" s="373"/>
      <c r="E9" s="83" t="s">
        <v>150</v>
      </c>
      <c r="F9" s="270">
        <f>IF(D107="VOE",IF(H123&gt;G123,H123,G123),IF(D107="Pay Stubs",IF(H143&gt;G143,H143,G143),0))</f>
        <v>0</v>
      </c>
      <c r="G9" s="382"/>
      <c r="H9" s="383"/>
      <c r="I9" s="1"/>
      <c r="J9" s="49"/>
      <c r="K9" s="49"/>
      <c r="L9" s="50"/>
      <c r="M9" s="50"/>
      <c r="N9" s="49"/>
      <c r="O9" s="49"/>
      <c r="P9" s="49"/>
      <c r="Q9" s="49"/>
      <c r="R9" s="49"/>
      <c r="S9" s="49"/>
      <c r="T9" s="49"/>
      <c r="U9" s="49"/>
      <c r="V9" s="49"/>
      <c r="W9" s="49"/>
    </row>
    <row r="10" spans="1:23" x14ac:dyDescent="0.25">
      <c r="A10" s="1"/>
      <c r="B10" s="373" t="str">
        <f>IF(D155 = "", "Position 3", D155)</f>
        <v>Position 3</v>
      </c>
      <c r="C10" s="373"/>
      <c r="D10" s="373"/>
      <c r="E10" s="83" t="s">
        <v>151</v>
      </c>
      <c r="F10" s="270">
        <f>IF(D157="VOE",IF(H173&gt;G173,H173,G173),IF(D157="Pay Stubs",IF(H193&gt;G193,H193,G193),0))</f>
        <v>0</v>
      </c>
      <c r="G10" s="382"/>
      <c r="H10" s="383"/>
      <c r="I10" s="1"/>
      <c r="J10" s="49"/>
      <c r="K10" s="49"/>
      <c r="L10" s="50"/>
      <c r="M10" s="50"/>
      <c r="N10" s="49"/>
      <c r="O10" s="49"/>
      <c r="P10" s="49"/>
      <c r="Q10" s="49"/>
      <c r="R10" s="49"/>
      <c r="S10" s="49"/>
      <c r="T10" s="49"/>
      <c r="U10" s="49"/>
      <c r="V10" s="49"/>
      <c r="W10" s="49"/>
    </row>
    <row r="11" spans="1:23" x14ac:dyDescent="0.25">
      <c r="A11" s="1"/>
      <c r="B11" s="373" t="str">
        <f>IF(D205 = "", "Position 4", D205)</f>
        <v>Position 4</v>
      </c>
      <c r="C11" s="373"/>
      <c r="D11" s="373"/>
      <c r="E11" s="83" t="s">
        <v>152</v>
      </c>
      <c r="F11" s="270">
        <f>IF(D207="VOE",IF(H223&gt;G223,H223,G223),IF(D207="Pay Stubs",IF(H243&gt;G243,H243,G243),0))</f>
        <v>0</v>
      </c>
      <c r="G11" s="382"/>
      <c r="H11" s="383"/>
      <c r="I11" s="1"/>
      <c r="J11" s="49"/>
      <c r="K11" s="49"/>
      <c r="L11" s="50"/>
      <c r="M11" s="50"/>
      <c r="N11" s="49"/>
      <c r="O11" s="49"/>
      <c r="P11" s="49"/>
      <c r="Q11" s="49"/>
      <c r="R11" s="49"/>
      <c r="S11" s="49"/>
      <c r="T11" s="49"/>
      <c r="U11" s="49"/>
      <c r="V11" s="49"/>
      <c r="W11" s="49"/>
    </row>
    <row r="12" spans="1:23" x14ac:dyDescent="0.25">
      <c r="A12" s="1"/>
      <c r="B12" s="373" t="s">
        <v>153</v>
      </c>
      <c r="C12" s="373"/>
      <c r="D12" s="373"/>
      <c r="E12" s="83" t="s">
        <v>154</v>
      </c>
      <c r="F12" s="270">
        <f>G27</f>
        <v>0</v>
      </c>
      <c r="G12" s="1"/>
      <c r="H12" s="1"/>
      <c r="I12" s="1"/>
      <c r="J12" s="49"/>
      <c r="K12" s="49"/>
      <c r="L12" s="50"/>
      <c r="M12" s="50"/>
      <c r="N12" s="49"/>
      <c r="O12" s="49"/>
      <c r="P12" s="49"/>
      <c r="Q12" s="49"/>
      <c r="R12" s="49"/>
      <c r="S12" s="49"/>
      <c r="T12" s="49"/>
      <c r="U12" s="49"/>
      <c r="V12" s="49"/>
      <c r="W12" s="49"/>
    </row>
    <row r="13" spans="1:23" x14ac:dyDescent="0.25">
      <c r="A13" s="1"/>
      <c r="B13" s="373" t="s">
        <v>155</v>
      </c>
      <c r="C13" s="373"/>
      <c r="D13" s="373"/>
      <c r="E13" s="83" t="s">
        <v>156</v>
      </c>
      <c r="F13" s="270">
        <f>IF(AND(OR(H38 = "", H38 = 0), OR(G38 = "", G38 = 0)), 0, IF(H38&gt; G38, H38, G38))</f>
        <v>0</v>
      </c>
      <c r="G13" s="1"/>
      <c r="H13" s="1"/>
      <c r="I13" s="1"/>
      <c r="J13" s="49"/>
      <c r="K13" s="49"/>
      <c r="L13" s="50"/>
      <c r="M13" s="50"/>
      <c r="N13" s="49"/>
      <c r="O13" s="49"/>
      <c r="P13" s="49"/>
      <c r="Q13" s="49"/>
      <c r="R13" s="49"/>
      <c r="S13" s="49"/>
      <c r="T13" s="49"/>
      <c r="U13" s="49"/>
      <c r="V13" s="49"/>
      <c r="W13" s="49"/>
    </row>
    <row r="14" spans="1:23" x14ac:dyDescent="0.25">
      <c r="A14" s="1"/>
      <c r="B14" s="373" t="s">
        <v>157</v>
      </c>
      <c r="C14" s="373"/>
      <c r="D14" s="373"/>
      <c r="E14" s="83" t="s">
        <v>158</v>
      </c>
      <c r="F14" s="270">
        <f>H50</f>
        <v>0</v>
      </c>
      <c r="G14" s="1"/>
      <c r="H14" s="1"/>
      <c r="I14" s="1"/>
      <c r="J14" s="49"/>
      <c r="K14" s="49"/>
      <c r="L14" s="50"/>
      <c r="M14" s="50"/>
      <c r="N14" s="49"/>
      <c r="O14" s="49"/>
      <c r="P14" s="49"/>
      <c r="Q14" s="49"/>
      <c r="R14" s="49"/>
      <c r="S14" s="49"/>
      <c r="T14" s="49"/>
      <c r="U14" s="49"/>
      <c r="V14" s="49"/>
      <c r="W14" s="49"/>
    </row>
    <row r="15" spans="1:23" x14ac:dyDescent="0.25">
      <c r="A15" s="1"/>
      <c r="B15" s="373" t="s">
        <v>159</v>
      </c>
      <c r="C15" s="373"/>
      <c r="D15" s="373"/>
      <c r="E15" s="83"/>
      <c r="F15" s="270">
        <f>SUM(F8:F14)</f>
        <v>0</v>
      </c>
      <c r="G15" s="1"/>
      <c r="H15" s="1"/>
      <c r="I15" s="1"/>
      <c r="J15" s="49"/>
      <c r="K15" s="49"/>
      <c r="L15" s="50"/>
      <c r="M15" s="50"/>
      <c r="N15" s="49"/>
      <c r="O15" s="49"/>
      <c r="P15" s="49"/>
      <c r="Q15" s="49"/>
      <c r="R15" s="49"/>
      <c r="S15" s="49"/>
      <c r="T15" s="49"/>
      <c r="U15" s="49"/>
      <c r="V15" s="49"/>
      <c r="W15" s="49"/>
    </row>
    <row r="16" spans="1:23" ht="16.5" thickBot="1" x14ac:dyDescent="0.3">
      <c r="A16" s="1"/>
      <c r="B16" s="14"/>
      <c r="C16" s="14"/>
      <c r="D16" s="14"/>
      <c r="E16" s="14"/>
      <c r="F16" s="14"/>
      <c r="G16" s="14"/>
      <c r="H16" s="14"/>
      <c r="I16" s="1"/>
      <c r="J16" s="49"/>
      <c r="K16" s="49"/>
      <c r="L16" s="50"/>
      <c r="M16" s="50"/>
      <c r="N16" s="49"/>
      <c r="O16" s="49"/>
      <c r="P16" s="49"/>
      <c r="Q16" s="49"/>
      <c r="R16" s="49"/>
      <c r="S16" s="49"/>
      <c r="T16" s="49"/>
      <c r="U16" s="49"/>
      <c r="V16" s="49"/>
      <c r="W16" s="49"/>
    </row>
    <row r="17" spans="1:23" ht="16.5" thickTop="1" x14ac:dyDescent="0.25">
      <c r="A17" s="1"/>
      <c r="B17" s="1"/>
      <c r="C17" s="1"/>
      <c r="D17" s="1"/>
      <c r="E17" s="1"/>
      <c r="F17" s="1"/>
      <c r="G17" s="1"/>
      <c r="H17" s="1"/>
      <c r="I17" s="1"/>
      <c r="J17" s="49"/>
      <c r="K17" s="49"/>
      <c r="L17" s="50"/>
      <c r="M17" s="50"/>
      <c r="N17" s="49"/>
      <c r="O17" s="49"/>
      <c r="P17" s="49"/>
      <c r="Q17" s="49"/>
      <c r="R17" s="49"/>
      <c r="S17" s="49"/>
      <c r="T17" s="49"/>
      <c r="U17" s="49"/>
      <c r="V17" s="49"/>
      <c r="W17" s="49"/>
    </row>
    <row r="18" spans="1:23" ht="15" customHeight="1" thickBot="1" x14ac:dyDescent="0.3">
      <c r="A18" s="1"/>
      <c r="B18" s="209" t="s">
        <v>160</v>
      </c>
      <c r="C18" s="9" t="s">
        <v>161</v>
      </c>
      <c r="D18" s="10"/>
      <c r="E18" s="129" t="s">
        <v>162</v>
      </c>
      <c r="F18" s="129" t="s">
        <v>163</v>
      </c>
      <c r="G18" s="11" t="s">
        <v>159</v>
      </c>
      <c r="H18" s="1"/>
      <c r="I18" s="1"/>
      <c r="J18" s="49"/>
      <c r="K18" s="49"/>
      <c r="L18" s="50"/>
      <c r="M18" s="50"/>
      <c r="N18" s="49"/>
      <c r="O18" s="49"/>
      <c r="P18" s="49"/>
      <c r="Q18" s="49"/>
      <c r="R18" s="49"/>
      <c r="S18" s="49"/>
      <c r="T18" s="49"/>
      <c r="U18" s="49"/>
      <c r="V18" s="49"/>
      <c r="W18" s="49"/>
    </row>
    <row r="19" spans="1:23" ht="15" customHeight="1" thickTop="1" x14ac:dyDescent="0.25">
      <c r="A19" s="1"/>
      <c r="B19" s="18"/>
      <c r="C19" s="395" t="s">
        <v>164</v>
      </c>
      <c r="D19" s="396"/>
      <c r="E19" s="271"/>
      <c r="F19" s="272"/>
      <c r="G19" s="273">
        <f t="shared" ref="G19:G26" si="0">E19*F19</f>
        <v>0</v>
      </c>
      <c r="H19" s="178" t="str">
        <f>IF(AND(E19&gt;0,F19=""),"Enter schedule","")</f>
        <v/>
      </c>
      <c r="I19" s="1"/>
      <c r="J19" s="49"/>
      <c r="K19" s="49"/>
      <c r="L19" s="50"/>
      <c r="M19" s="50"/>
      <c r="N19" s="49"/>
      <c r="O19" s="49"/>
      <c r="P19" s="49"/>
      <c r="Q19" s="49"/>
      <c r="R19" s="49"/>
      <c r="S19" s="49"/>
      <c r="T19" s="49"/>
      <c r="U19" s="49"/>
      <c r="V19" s="49"/>
      <c r="W19" s="49"/>
    </row>
    <row r="20" spans="1:23" ht="15" customHeight="1" x14ac:dyDescent="0.25">
      <c r="A20" s="1"/>
      <c r="B20" s="18"/>
      <c r="C20" s="387" t="s">
        <v>165</v>
      </c>
      <c r="D20" s="388"/>
      <c r="E20" s="274"/>
      <c r="F20" s="275"/>
      <c r="G20" s="273">
        <f t="shared" si="0"/>
        <v>0</v>
      </c>
      <c r="H20" s="178" t="str">
        <f t="shared" ref="H20:H26" si="1">IF(AND(E20&gt;0,F20=""),"Enter schedule","")</f>
        <v/>
      </c>
      <c r="I20" s="1"/>
    </row>
    <row r="21" spans="1:23" ht="15" customHeight="1" x14ac:dyDescent="0.25">
      <c r="A21" s="1"/>
      <c r="B21" s="18"/>
      <c r="C21" s="387" t="s">
        <v>166</v>
      </c>
      <c r="D21" s="388"/>
      <c r="E21" s="274"/>
      <c r="F21" s="275"/>
      <c r="G21" s="273">
        <f t="shared" si="0"/>
        <v>0</v>
      </c>
      <c r="H21" s="178" t="str">
        <f t="shared" si="1"/>
        <v/>
      </c>
      <c r="I21" s="1"/>
    </row>
    <row r="22" spans="1:23" ht="15" customHeight="1" x14ac:dyDescent="0.25">
      <c r="A22" s="1"/>
      <c r="B22" s="18"/>
      <c r="C22" s="387" t="s">
        <v>167</v>
      </c>
      <c r="D22" s="388"/>
      <c r="E22" s="274"/>
      <c r="F22" s="275"/>
      <c r="G22" s="273">
        <f t="shared" si="0"/>
        <v>0</v>
      </c>
      <c r="H22" s="178" t="str">
        <f t="shared" si="1"/>
        <v/>
      </c>
      <c r="I22" s="1"/>
    </row>
    <row r="23" spans="1:23" ht="15" customHeight="1" x14ac:dyDescent="0.25">
      <c r="A23" s="1"/>
      <c r="B23" s="18"/>
      <c r="C23" s="387" t="s">
        <v>168</v>
      </c>
      <c r="D23" s="388"/>
      <c r="E23" s="274"/>
      <c r="F23" s="275"/>
      <c r="G23" s="273">
        <f t="shared" si="0"/>
        <v>0</v>
      </c>
      <c r="H23" s="178" t="str">
        <f t="shared" si="1"/>
        <v/>
      </c>
      <c r="I23" s="1"/>
    </row>
    <row r="24" spans="1:23" ht="15" customHeight="1" x14ac:dyDescent="0.25">
      <c r="A24" s="1"/>
      <c r="B24" s="18"/>
      <c r="C24" s="387" t="s">
        <v>169</v>
      </c>
      <c r="D24" s="388"/>
      <c r="E24" s="274"/>
      <c r="F24" s="275"/>
      <c r="G24" s="273">
        <f t="shared" si="0"/>
        <v>0</v>
      </c>
      <c r="H24" s="178" t="str">
        <f t="shared" si="1"/>
        <v/>
      </c>
      <c r="I24" s="1"/>
    </row>
    <row r="25" spans="1:23" ht="15" customHeight="1" x14ac:dyDescent="0.25">
      <c r="A25" s="1"/>
      <c r="B25" s="18"/>
      <c r="C25" s="387" t="s">
        <v>170</v>
      </c>
      <c r="D25" s="388"/>
      <c r="E25" s="274"/>
      <c r="F25" s="275"/>
      <c r="G25" s="273">
        <f>E25*F25*1</f>
        <v>0</v>
      </c>
      <c r="H25" s="178" t="str">
        <f t="shared" si="1"/>
        <v/>
      </c>
      <c r="I25" s="1"/>
    </row>
    <row r="26" spans="1:23" ht="15" customHeight="1" thickBot="1" x14ac:dyDescent="0.3">
      <c r="A26" s="1"/>
      <c r="B26" s="18"/>
      <c r="C26" s="389" t="s">
        <v>171</v>
      </c>
      <c r="D26" s="390"/>
      <c r="E26" s="276"/>
      <c r="F26" s="277"/>
      <c r="G26" s="273">
        <f t="shared" si="0"/>
        <v>0</v>
      </c>
      <c r="H26" s="178" t="str">
        <f t="shared" si="1"/>
        <v/>
      </c>
      <c r="I26" s="1"/>
    </row>
    <row r="27" spans="1:23" ht="15" customHeight="1" thickBot="1" x14ac:dyDescent="0.3">
      <c r="A27" s="1"/>
      <c r="B27" s="196" t="str">
        <f>IF(OR(E26&lt;&gt;"",F26&lt;&gt;""),IF(C27="","Enter Description",""),"")</f>
        <v/>
      </c>
      <c r="C27" s="393"/>
      <c r="D27" s="394"/>
      <c r="E27" s="278"/>
      <c r="F27" s="41" t="s">
        <v>159</v>
      </c>
      <c r="G27" s="279">
        <f>SUM(G19:G26)</f>
        <v>0</v>
      </c>
      <c r="H27" s="1"/>
      <c r="I27" s="1"/>
    </row>
    <row r="28" spans="1:23" ht="15" customHeight="1" thickBot="1" x14ac:dyDescent="0.3">
      <c r="A28" s="1"/>
      <c r="B28" s="1"/>
      <c r="C28" s="268"/>
      <c r="D28" s="268"/>
      <c r="E28" s="278"/>
      <c r="F28" s="12"/>
      <c r="G28" s="280"/>
      <c r="H28" s="1"/>
      <c r="I28" s="1"/>
    </row>
    <row r="29" spans="1:23" ht="15" customHeight="1" thickBot="1" x14ac:dyDescent="0.3">
      <c r="A29" s="1"/>
      <c r="B29" s="210" t="s">
        <v>172</v>
      </c>
      <c r="C29" s="391" t="s">
        <v>173</v>
      </c>
      <c r="D29" s="391"/>
      <c r="E29" s="135"/>
      <c r="F29" s="392" t="s">
        <v>174</v>
      </c>
      <c r="G29" s="392"/>
      <c r="H29" s="135"/>
      <c r="I29" s="1"/>
    </row>
    <row r="30" spans="1:23" ht="6.75" customHeight="1" thickTop="1" x14ac:dyDescent="0.25">
      <c r="A30" s="1"/>
      <c r="H30" s="1"/>
      <c r="I30" s="1"/>
    </row>
    <row r="31" spans="1:23" ht="25.5" customHeight="1" thickBot="1" x14ac:dyDescent="0.3">
      <c r="A31" s="1"/>
      <c r="C31" s="70">
        <f>52-E29</f>
        <v>52</v>
      </c>
      <c r="D31" s="71">
        <f>IF(E32= "", 52, 52-E32)</f>
        <v>52</v>
      </c>
      <c r="E31" s="28" t="s">
        <v>175</v>
      </c>
      <c r="F31" s="27" t="s">
        <v>176</v>
      </c>
      <c r="G31" s="27" t="s">
        <v>177</v>
      </c>
      <c r="H31" s="48" t="s">
        <v>178</v>
      </c>
      <c r="I31" s="46"/>
      <c r="J31" s="281"/>
    </row>
    <row r="32" spans="1:23" ht="15" customHeight="1" x14ac:dyDescent="0.25">
      <c r="A32" s="1"/>
      <c r="B32" s="398" t="str">
        <f>IF(E29 &gt;0, CONCATENATE(52-E29, " weeks employed in calendar year."), "")</f>
        <v/>
      </c>
      <c r="C32" s="399" t="s">
        <v>179</v>
      </c>
      <c r="D32" s="400"/>
      <c r="E32" s="132"/>
      <c r="F32" s="58"/>
      <c r="G32" s="282"/>
      <c r="H32" s="47"/>
      <c r="I32" s="1"/>
    </row>
    <row r="33" spans="1:9" ht="15" customHeight="1" x14ac:dyDescent="0.25">
      <c r="A33" s="1"/>
      <c r="B33" s="398"/>
      <c r="C33" s="401" t="s">
        <v>180</v>
      </c>
      <c r="D33" s="402"/>
      <c r="E33" s="133"/>
      <c r="F33" s="58"/>
      <c r="G33" s="282"/>
      <c r="H33" s="47"/>
      <c r="I33" s="1"/>
    </row>
    <row r="34" spans="1:9" ht="15" customHeight="1" x14ac:dyDescent="0.25">
      <c r="A34" s="1"/>
      <c r="B34" s="398"/>
      <c r="C34" s="399" t="s">
        <v>181</v>
      </c>
      <c r="D34" s="400"/>
      <c r="E34" s="134"/>
      <c r="F34" s="130"/>
      <c r="G34" s="51"/>
      <c r="H34" s="51"/>
      <c r="I34" s="1"/>
    </row>
    <row r="35" spans="1:9" ht="15" customHeight="1" x14ac:dyDescent="0.25">
      <c r="A35" s="1"/>
      <c r="B35" s="397"/>
      <c r="C35" s="399" t="s">
        <v>182</v>
      </c>
      <c r="D35" s="400"/>
      <c r="E35" s="134"/>
      <c r="F35" s="131">
        <f>E34*E33</f>
        <v>0</v>
      </c>
      <c r="G35" s="283">
        <f>(52-E29)*F35</f>
        <v>0</v>
      </c>
      <c r="H35" s="282"/>
      <c r="I35" s="1"/>
    </row>
    <row r="36" spans="1:9" ht="15" customHeight="1" x14ac:dyDescent="0.25">
      <c r="A36" s="1"/>
      <c r="B36" s="397"/>
      <c r="C36" s="399" t="s">
        <v>183</v>
      </c>
      <c r="D36" s="400"/>
      <c r="E36" s="134"/>
      <c r="F36" s="131" t="str">
        <f xml:space="preserve"> IF(OR(E32 = "", E32 = 0), "", E36/E32)</f>
        <v/>
      </c>
      <c r="G36" s="283" t="str">
        <f>IF(F36 = "", "", (52-E29)*F36)</f>
        <v/>
      </c>
      <c r="H36" s="282"/>
      <c r="I36" s="1"/>
    </row>
    <row r="37" spans="1:9" ht="15" customHeight="1" x14ac:dyDescent="0.25">
      <c r="A37" s="1"/>
      <c r="B37" s="397"/>
      <c r="C37" s="399" t="s">
        <v>184</v>
      </c>
      <c r="D37" s="400"/>
      <c r="E37" s="134"/>
      <c r="F37" s="131" t="str">
        <f>IF(OR(E32= "", E32 = 0), "", E37/E32)</f>
        <v/>
      </c>
      <c r="G37" s="283" t="str">
        <f>IF(F37="", "", (52-E29)*F37)</f>
        <v/>
      </c>
      <c r="H37" s="282"/>
      <c r="I37" s="1"/>
    </row>
    <row r="38" spans="1:9" ht="15" customHeight="1" x14ac:dyDescent="0.25">
      <c r="A38" s="1"/>
      <c r="B38" s="397"/>
      <c r="C38" s="403" t="s">
        <v>185</v>
      </c>
      <c r="D38" s="404"/>
      <c r="E38" s="284">
        <f>E35+E36+E37</f>
        <v>0</v>
      </c>
      <c r="F38" s="285">
        <f>SUM(F35:F37)</f>
        <v>0</v>
      </c>
      <c r="G38" s="270">
        <f>SUM(G35:G37)</f>
        <v>0</v>
      </c>
      <c r="H38" s="270">
        <f>IF(OR(E32 = "", E32 = 0), 0, (52-E29)*(E38/E32))</f>
        <v>0</v>
      </c>
      <c r="I38" s="1"/>
    </row>
    <row r="39" spans="1:9" ht="15" customHeight="1" x14ac:dyDescent="0.25">
      <c r="A39" s="1"/>
      <c r="B39" s="1"/>
      <c r="C39" s="263" t="s">
        <v>186</v>
      </c>
      <c r="D39" s="264"/>
      <c r="E39" s="286"/>
      <c r="F39" s="13"/>
      <c r="G39" s="13"/>
      <c r="H39" s="280"/>
      <c r="I39" s="1"/>
    </row>
    <row r="40" spans="1:9" ht="15" customHeight="1" thickBot="1" x14ac:dyDescent="0.3">
      <c r="A40" s="1"/>
      <c r="B40" s="1"/>
      <c r="C40" s="395" t="s">
        <v>187</v>
      </c>
      <c r="D40" s="396"/>
      <c r="E40" s="287"/>
      <c r="F40" s="13"/>
      <c r="G40" s="13"/>
      <c r="H40" s="280"/>
      <c r="I40" s="1"/>
    </row>
    <row r="41" spans="1:9" ht="15" customHeight="1" x14ac:dyDescent="0.25">
      <c r="A41" s="1"/>
      <c r="B41" s="1"/>
      <c r="C41" s="1"/>
      <c r="D41" s="1"/>
      <c r="E41" s="1"/>
      <c r="F41" s="1"/>
      <c r="G41" s="1"/>
      <c r="H41" s="1"/>
      <c r="I41" s="1"/>
    </row>
    <row r="42" spans="1:9" ht="28.5" customHeight="1" thickBot="1" x14ac:dyDescent="0.3">
      <c r="A42" s="1"/>
      <c r="B42" s="211" t="s">
        <v>188</v>
      </c>
      <c r="C42" s="208"/>
      <c r="D42" s="1"/>
      <c r="E42" s="84"/>
      <c r="F42" s="129" t="s">
        <v>189</v>
      </c>
      <c r="G42" s="129" t="s">
        <v>190</v>
      </c>
      <c r="H42" s="288" t="s">
        <v>191</v>
      </c>
      <c r="I42" s="1"/>
    </row>
    <row r="43" spans="1:9" ht="15" customHeight="1" thickTop="1" x14ac:dyDescent="0.25">
      <c r="A43" s="1"/>
      <c r="C43" s="414" t="s">
        <v>192</v>
      </c>
      <c r="D43" s="415"/>
      <c r="E43" s="136"/>
      <c r="F43" s="172"/>
      <c r="G43" s="173"/>
      <c r="H43" s="289">
        <f>F43+G43</f>
        <v>0</v>
      </c>
      <c r="I43" s="1"/>
    </row>
    <row r="44" spans="1:9" ht="15" customHeight="1" thickBot="1" x14ac:dyDescent="0.3">
      <c r="A44" s="1"/>
      <c r="C44" s="412" t="s">
        <v>193</v>
      </c>
      <c r="D44" s="413"/>
      <c r="E44" s="137"/>
      <c r="F44" s="174"/>
      <c r="G44" s="175"/>
      <c r="H44" s="290">
        <f>IFERROR((F44+G44)/H43,0)</f>
        <v>0</v>
      </c>
      <c r="I44" s="1"/>
    </row>
    <row r="45" spans="1:9" ht="4.5" customHeight="1" thickBot="1" x14ac:dyDescent="0.3">
      <c r="A45" s="1"/>
    </row>
    <row r="46" spans="1:9" ht="15" customHeight="1" x14ac:dyDescent="0.25">
      <c r="A46" s="1"/>
      <c r="C46" s="414" t="s">
        <v>194</v>
      </c>
      <c r="D46" s="415"/>
      <c r="E46" s="137"/>
      <c r="F46" s="176"/>
      <c r="G46" s="177"/>
      <c r="H46" s="289">
        <f>F46+G46</f>
        <v>0</v>
      </c>
      <c r="I46" s="1"/>
    </row>
    <row r="47" spans="1:9" ht="15" customHeight="1" thickBot="1" x14ac:dyDescent="0.3">
      <c r="A47" s="1"/>
      <c r="C47" s="412" t="s">
        <v>195</v>
      </c>
      <c r="D47" s="413"/>
      <c r="E47" s="137"/>
      <c r="F47" s="174"/>
      <c r="G47" s="175"/>
      <c r="H47" s="290">
        <f>IFERROR((F47+G47)/H46,0)</f>
        <v>0</v>
      </c>
      <c r="I47" s="1"/>
    </row>
    <row r="48" spans="1:9" ht="4.5" customHeight="1" x14ac:dyDescent="0.25">
      <c r="A48" s="1"/>
    </row>
    <row r="49" spans="1:10" ht="15" customHeight="1" x14ac:dyDescent="0.25">
      <c r="A49" s="1"/>
      <c r="C49" s="410" t="s">
        <v>185</v>
      </c>
      <c r="D49" s="411"/>
      <c r="E49" s="291"/>
      <c r="F49" s="292">
        <f>IF(SUM(F44,F47)&lt;0,0,SUM(F44,F47))</f>
        <v>0</v>
      </c>
      <c r="G49" s="292">
        <f>IF(SUM(G44,G47)&lt;0,0,SUM(G44,G47))</f>
        <v>0</v>
      </c>
      <c r="H49" s="292">
        <f>IF(SUM(H44,H47)&lt;0,0,SUM(H44,H47))</f>
        <v>0</v>
      </c>
      <c r="I49" s="1"/>
    </row>
    <row r="50" spans="1:10" ht="15" customHeight="1" x14ac:dyDescent="0.25">
      <c r="A50" s="1"/>
      <c r="B50" s="1"/>
      <c r="C50" s="1"/>
      <c r="D50" s="1"/>
      <c r="E50" s="293"/>
      <c r="F50" s="420" t="s">
        <v>196</v>
      </c>
      <c r="G50" s="420"/>
      <c r="H50" s="292">
        <f>IF((H47+H44)*12&lt;0,0,(H47+H44)*12)</f>
        <v>0</v>
      </c>
      <c r="I50" s="1"/>
    </row>
    <row r="51" spans="1:10" x14ac:dyDescent="0.25">
      <c r="A51" s="1"/>
      <c r="B51" s="1"/>
      <c r="C51" s="1"/>
      <c r="D51" s="1"/>
      <c r="E51" s="1"/>
      <c r="F51" s="1"/>
      <c r="G51" s="1"/>
      <c r="H51" s="1"/>
      <c r="I51" s="1"/>
    </row>
    <row r="52" spans="1:10" ht="14.25" customHeight="1" x14ac:dyDescent="0.25">
      <c r="A52" s="1"/>
      <c r="B52" s="1"/>
      <c r="C52" s="1"/>
      <c r="D52" s="1"/>
      <c r="E52" s="1"/>
      <c r="F52" s="1"/>
      <c r="G52" s="1"/>
      <c r="H52" s="1"/>
      <c r="I52" s="1"/>
    </row>
    <row r="53" spans="1:10" ht="14.25" customHeight="1" thickBot="1" x14ac:dyDescent="0.3">
      <c r="A53" s="1"/>
      <c r="B53" s="212" t="s">
        <v>197</v>
      </c>
      <c r="C53" s="213"/>
      <c r="D53" s="212" t="str">
        <f>E5</f>
        <v>Name not entered on Household Summary</v>
      </c>
      <c r="E53" s="213"/>
      <c r="F53" s="213"/>
      <c r="G53" s="213"/>
      <c r="H53" s="214" t="s">
        <v>198</v>
      </c>
      <c r="I53" s="268"/>
    </row>
    <row r="54" spans="1:10" ht="12" customHeight="1" thickTop="1" thickBot="1" x14ac:dyDescent="0.3">
      <c r="A54" s="1"/>
      <c r="B54" s="1"/>
      <c r="C54" s="268"/>
      <c r="D54" s="1"/>
      <c r="E54" s="1"/>
      <c r="F54" s="1"/>
      <c r="G54" s="1"/>
      <c r="H54" s="1"/>
      <c r="I54" s="1"/>
    </row>
    <row r="55" spans="1:10" ht="16.5" thickBot="1" x14ac:dyDescent="0.3">
      <c r="A55" s="1"/>
      <c r="B55" s="5" t="s">
        <v>199</v>
      </c>
      <c r="C55" s="268" t="s">
        <v>200</v>
      </c>
      <c r="D55" s="421"/>
      <c r="E55" s="422"/>
      <c r="F55" s="422"/>
      <c r="G55" s="423"/>
      <c r="H55" s="191" t="str">
        <f>IF(D57="VOE", E67, IF(D57 = "Pay Stubs", E79, ""))</f>
        <v/>
      </c>
      <c r="I55" s="180"/>
      <c r="J55" s="181"/>
    </row>
    <row r="56" spans="1:10" ht="7.5" customHeight="1" thickBot="1" x14ac:dyDescent="0.3">
      <c r="A56" s="1"/>
      <c r="B56" s="5"/>
      <c r="C56" s="268"/>
      <c r="D56" s="295"/>
      <c r="E56" s="80"/>
      <c r="F56" s="80"/>
      <c r="G56" s="72" t="s">
        <v>201</v>
      </c>
      <c r="H56" s="184" t="s">
        <v>202</v>
      </c>
      <c r="I56" s="182"/>
      <c r="J56" s="183"/>
    </row>
    <row r="57" spans="1:10" ht="16.5" customHeight="1" thickBot="1" x14ac:dyDescent="0.3">
      <c r="A57" s="1"/>
      <c r="B57" s="5"/>
      <c r="C57" s="88" t="s">
        <v>203</v>
      </c>
      <c r="D57" s="296"/>
      <c r="E57" s="150">
        <f>IF(OR(D57="",D59=""),0,1)</f>
        <v>0</v>
      </c>
      <c r="F57" s="77"/>
      <c r="G57" s="185" t="str">
        <f>IFERROR(IF(OR(H55 = "Monthly", H55="Semi-Monthly"), IF(D57="VOE", H68, IF(D57 = "Pay Stubs", F81, "")), ROUNDUP(H57,0)),"")</f>
        <v/>
      </c>
      <c r="H57" s="186" t="str">
        <f>IFERROR(G59/(VLOOKUP(H55, PayPeriods, 2, FALSE)),"")</f>
        <v/>
      </c>
      <c r="I57" s="187"/>
      <c r="J57" s="188" t="str">
        <f>IFERROR(IF(AND(H55="Bi-Weekly",G57&gt;26),26,IF(AND(H55="Bi-Weekly",G57&lt;=26),G57,IF(AND(H55="Semi-Monthly",G57&gt;24),24,IF(AND(H55="Weekly",G57&gt;52),52,IF(AND(H55="Weekly",G57&lt;=52),G57,G57))))),"")</f>
        <v/>
      </c>
    </row>
    <row r="58" spans="1:10" ht="7.5" customHeight="1" thickBot="1" x14ac:dyDescent="0.3">
      <c r="A58" s="1"/>
      <c r="B58" s="5"/>
      <c r="C58" s="268"/>
      <c r="D58" s="297"/>
      <c r="E58" s="77"/>
      <c r="F58" s="72" t="s">
        <v>204</v>
      </c>
      <c r="G58" s="189" t="s">
        <v>205</v>
      </c>
      <c r="H58" s="190" t="s">
        <v>206</v>
      </c>
      <c r="I58" s="187"/>
      <c r="J58" s="188"/>
    </row>
    <row r="59" spans="1:10" ht="16.5" thickBot="1" x14ac:dyDescent="0.3">
      <c r="A59" s="1"/>
      <c r="B59" s="1"/>
      <c r="C59" s="89" t="s">
        <v>207</v>
      </c>
      <c r="D59" s="298"/>
      <c r="E59" s="256" t="e">
        <f>CONCATENATE("1/1/",YEAR(F59))</f>
        <v>#VALUE!</v>
      </c>
      <c r="F59" s="76" t="str">
        <f>IF(D57 = "VOE", E68, IF(D57 = "Pay Stubs", IF(OR(C87 = "", D87="",E87 = ""), IF(OR(C86 = "",D86="", E86=""), "", E86), E87),""))</f>
        <v/>
      </c>
      <c r="G59" s="191" t="str">
        <f>IFERROR(IF(YEAR(D59) = YEAR(F59), F59-D59+1,F59-E59+1),"")</f>
        <v/>
      </c>
      <c r="H59" s="191" t="str">
        <f>IFERROR(ROUNDUP(G59*(5/7), 0),"")</f>
        <v/>
      </c>
      <c r="I59" s="192"/>
      <c r="J59" s="188"/>
    </row>
    <row r="60" spans="1:10" ht="13.5" customHeight="1" thickBot="1" x14ac:dyDescent="0.3">
      <c r="A60" s="1"/>
      <c r="B60" s="15"/>
      <c r="C60" s="299"/>
      <c r="D60" s="300"/>
      <c r="E60" s="78"/>
      <c r="F60" s="78"/>
      <c r="G60" s="73" t="s">
        <v>208</v>
      </c>
      <c r="H60" s="79" t="str">
        <f>IF(D57 = "VOE", IF(E65&gt;VLOOKUP(H55, PayPeriods, 6, FALSE), VLOOKUP(H55, PayPeriods, 6, FALSE), E65),IF(D57="Pay Stubs", IF((C88+D88+E88)/3 &gt; VLOOKUP(H55, PayPeriods, 6, FALSE), VLOOKUP(H55, PayPeriods, 6, FALSE), (C88+D88+E88)/3), ""))</f>
        <v/>
      </c>
      <c r="I60" s="268"/>
    </row>
    <row r="61" spans="1:10" ht="13.5" customHeight="1" thickTop="1" x14ac:dyDescent="0.25">
      <c r="A61" s="1"/>
      <c r="B61" s="1"/>
      <c r="C61" s="301"/>
      <c r="D61" s="302"/>
      <c r="E61" s="303"/>
      <c r="F61" s="303"/>
      <c r="G61" s="301"/>
      <c r="H61" s="16"/>
      <c r="I61" s="268"/>
    </row>
    <row r="62" spans="1:10" ht="15.75" customHeight="1" thickBot="1" x14ac:dyDescent="0.3">
      <c r="A62" s="1"/>
      <c r="B62" s="215" t="s">
        <v>209</v>
      </c>
      <c r="C62" s="424" t="s">
        <v>210</v>
      </c>
      <c r="D62" s="424"/>
      <c r="E62" s="424"/>
      <c r="F62" s="424"/>
      <c r="G62" s="424"/>
      <c r="H62" s="424"/>
      <c r="I62" s="268"/>
    </row>
    <row r="63" spans="1:10" ht="7.5" customHeight="1" thickTop="1" x14ac:dyDescent="0.25">
      <c r="A63" s="1"/>
      <c r="B63" s="17"/>
      <c r="C63" s="304"/>
      <c r="D63" s="302"/>
      <c r="E63" s="305"/>
      <c r="F63" s="305"/>
      <c r="G63" s="301"/>
      <c r="H63" s="301"/>
      <c r="I63" s="268"/>
    </row>
    <row r="64" spans="1:10" ht="24" customHeight="1" thickBot="1" x14ac:dyDescent="0.3">
      <c r="A64" s="1"/>
      <c r="B64" s="17"/>
      <c r="C64" s="18"/>
      <c r="D64" s="18"/>
      <c r="E64" s="140" t="s">
        <v>211</v>
      </c>
      <c r="F64" s="39" t="s">
        <v>176</v>
      </c>
      <c r="G64" s="40" t="s">
        <v>212</v>
      </c>
      <c r="H64" s="39" t="s">
        <v>213</v>
      </c>
      <c r="I64" s="306"/>
    </row>
    <row r="65" spans="1:26" ht="15.75" customHeight="1" thickBot="1" x14ac:dyDescent="0.3">
      <c r="A65" s="1"/>
      <c r="B65" s="1"/>
      <c r="C65" s="425" t="s">
        <v>180</v>
      </c>
      <c r="D65" s="426"/>
      <c r="E65" s="151"/>
      <c r="F65" s="307"/>
      <c r="G65" s="308"/>
      <c r="H65" s="142"/>
      <c r="I65" s="309"/>
      <c r="Q65" s="310"/>
      <c r="R65" s="294"/>
      <c r="S65" s="294"/>
      <c r="T65" s="294"/>
      <c r="U65" s="294"/>
      <c r="V65" s="294"/>
      <c r="W65" s="294"/>
      <c r="X65" s="294"/>
      <c r="Y65" s="294"/>
      <c r="Z65" s="294"/>
    </row>
    <row r="66" spans="1:26" ht="15.75" customHeight="1" thickBot="1" x14ac:dyDescent="0.3">
      <c r="A66" s="1"/>
      <c r="B66" s="398" t="str">
        <f>IF(D57 = "VOE", IF(G66 = "Hourly Pay Rate", IF(E65&gt;VLOOKUP(H55,PayPeriods,6,FALSE),CONCATENATE("    Average hours &gt; ", ROUND(VLOOKUP(H55, PayPeriods, 6, FALSE),2), " (Standard Work Hours in Year / Pay Periods in Year);  ", ROUND(VLOOKUP(H55, PayPeriods, 6, FALSE),2), " hours used."), ""), ""), "")</f>
        <v/>
      </c>
      <c r="C66" s="428" t="s">
        <v>214</v>
      </c>
      <c r="D66" s="429"/>
      <c r="E66" s="193"/>
      <c r="F66" s="138" t="s">
        <v>215</v>
      </c>
      <c r="G66" s="430"/>
      <c r="H66" s="431"/>
      <c r="I66" s="268"/>
      <c r="Q66" s="311"/>
      <c r="R66" s="294"/>
      <c r="S66" s="3"/>
      <c r="T66" s="312"/>
      <c r="U66" s="313"/>
      <c r="V66" s="313"/>
      <c r="W66" s="294"/>
    </row>
    <row r="67" spans="1:26" ht="15.75" customHeight="1" x14ac:dyDescent="0.25">
      <c r="A67" s="1"/>
      <c r="B67" s="398"/>
      <c r="C67" s="425" t="s">
        <v>216</v>
      </c>
      <c r="D67" s="426"/>
      <c r="E67" s="141"/>
      <c r="F67" s="432" t="str">
        <f>IF(AND(E67 &lt;&gt; "Monthly", E67 &lt;&gt; "Semi-Monthly", H68&gt;0), "Payroll Frequency changed, delete value in H68", "")</f>
        <v/>
      </c>
      <c r="G67" s="433"/>
      <c r="H67" s="434"/>
      <c r="I67" s="309"/>
      <c r="Q67" s="294"/>
      <c r="R67" s="294"/>
      <c r="S67" s="3"/>
      <c r="T67" s="312"/>
      <c r="U67" s="313"/>
      <c r="V67" s="313"/>
      <c r="W67" s="294"/>
    </row>
    <row r="68" spans="1:26" ht="15.75" customHeight="1" x14ac:dyDescent="0.25">
      <c r="A68" s="1"/>
      <c r="B68" s="398"/>
      <c r="C68" s="405" t="s">
        <v>204</v>
      </c>
      <c r="D68" s="406"/>
      <c r="E68" s="152"/>
      <c r="F68" s="407" t="str">
        <f>IF(D57 = "VOE", IF(H55 &lt;&gt; "", IF(H55 = "Annual", "1 pay period", IF(OR(E67="Semi-Monthly", E67 = "Monthly"), "Enter # of Pay Periods to Date", IF(E68 = "", "",CONCATENATE(J57," pay periods to date")))), ""), "")</f>
        <v/>
      </c>
      <c r="G68" s="407"/>
      <c r="H68" s="44"/>
      <c r="I68" s="74">
        <f>IF(F68 = "Enter # of Pay Periods to Date", 50, 0)</f>
        <v>0</v>
      </c>
      <c r="Q68" s="294"/>
      <c r="R68" s="294"/>
      <c r="S68" s="3"/>
      <c r="T68" s="312"/>
      <c r="U68" s="313"/>
      <c r="V68" s="313"/>
      <c r="W68" s="294"/>
    </row>
    <row r="69" spans="1:26" ht="15.75" customHeight="1" x14ac:dyDescent="0.25">
      <c r="A69" s="1"/>
      <c r="B69" s="398"/>
      <c r="C69" s="408" t="s">
        <v>217</v>
      </c>
      <c r="D69" s="409"/>
      <c r="E69" s="194"/>
      <c r="F69" s="314" t="str">
        <f>IF(G69 = "", "", IF(G69 = 0, 0, G69/VLOOKUP(H55, PayPeriods, 3, FALSE)))</f>
        <v/>
      </c>
      <c r="G69" s="270" t="str">
        <f>IF(OR(G66="", E67 = "", E68=""), "", IF(D57="VOE",IF(G66="Hourly Pay Rate",H60*E66*VLOOKUP(H55, PayPeriods, 4, FALSE) *(VLOOKUP(H55,PayPeriods,3,FALSE)),E66*VLOOKUP(G66,PayRates,2,FALSE)),""))</f>
        <v/>
      </c>
      <c r="H69" s="42"/>
      <c r="I69" s="280"/>
      <c r="Q69" s="294"/>
      <c r="R69" s="294"/>
      <c r="S69" s="3"/>
      <c r="T69" s="312"/>
      <c r="U69" s="313"/>
      <c r="V69" s="313"/>
      <c r="W69" s="294"/>
    </row>
    <row r="70" spans="1:26" ht="15.75" customHeight="1" x14ac:dyDescent="0.25">
      <c r="A70" s="1"/>
      <c r="B70" s="265"/>
      <c r="C70" s="408" t="s">
        <v>183</v>
      </c>
      <c r="D70" s="409"/>
      <c r="E70" s="195"/>
      <c r="F70" s="293" t="str">
        <f>IF(OR(G66="", E67 = "", E68=""), "", IF(D57="VOE",IF(YEAR(D59) = YEAR(E59), (E70/H59)*VLOOKUP(H55, PayPeriods, 5,FALSE), IF(G57 = 0, 0, E70/G57)), ""))</f>
        <v/>
      </c>
      <c r="G70" s="315" t="str">
        <f>IF(OR(G66="", E67 = "", E68=""), "", IF(D57= "VOE", IF(YEAR(D59) = YEAR(E59), (E70/H59)*VLOOKUP(H55, PayPeriods, 5, FALSE) * VLOOKUP(H55, PayPeriods, 3,FALSE), IF(G57 = 0, 0, (E70/G57)*VLOOKUP(H55, PayPeriods, 3, FALSE))), ""))</f>
        <v/>
      </c>
      <c r="H70" s="19"/>
      <c r="I70" s="280"/>
      <c r="Q70" s="294"/>
      <c r="R70" s="294"/>
      <c r="S70" s="3"/>
      <c r="T70" s="312"/>
      <c r="U70" s="313"/>
      <c r="V70" s="313"/>
      <c r="W70" s="294"/>
    </row>
    <row r="71" spans="1:26" ht="15.75" customHeight="1" x14ac:dyDescent="0.25">
      <c r="A71" s="1"/>
      <c r="C71" s="416" t="s">
        <v>218</v>
      </c>
      <c r="D71" s="417"/>
      <c r="E71" s="160"/>
      <c r="F71" s="316"/>
      <c r="G71" s="317"/>
      <c r="H71" s="43"/>
      <c r="I71" s="293"/>
      <c r="Q71" s="294"/>
      <c r="R71" s="294"/>
      <c r="S71" s="3"/>
      <c r="T71" s="312"/>
      <c r="U71" s="313"/>
      <c r="V71" s="313"/>
      <c r="W71" s="294"/>
    </row>
    <row r="72" spans="1:26" ht="15.75" customHeight="1" x14ac:dyDescent="0.25">
      <c r="A72" s="1"/>
      <c r="C72" s="418"/>
      <c r="D72" s="419"/>
      <c r="E72" s="193"/>
      <c r="F72" s="318" t="str">
        <f>IF(OR(G66="", E67 = "", E68=""), "", IF(D57="VOE", IF(YEAR(D59) = YEAR(E59), (E72/H59)*VLOOKUP(H55, PayPeriods, 5,FALSE), IF(G57 = 0, 0, E72/G57)),""))</f>
        <v/>
      </c>
      <c r="G72" s="319" t="str">
        <f>IF(OR(G66="", E67 = "", E68=""), "", IF(D57 = "VOE", IF(YEAR(D59) = YEAR(E59), (E72/H59)*VLOOKUP(H55, PayPeriods, 5, FALSE) * VLOOKUP(H55, PayPeriods, 3,FALSE), IF(G57 = 0, 0, E72/G57)*VLOOKUP(H55, PayPeriods, 3, FALSE)), ""))</f>
        <v/>
      </c>
      <c r="H72" s="42"/>
      <c r="I72" s="293"/>
      <c r="Q72" s="294"/>
      <c r="R72" s="294"/>
      <c r="S72" s="3"/>
      <c r="T72" s="312"/>
      <c r="U72" s="313"/>
      <c r="V72" s="313"/>
      <c r="W72" s="294"/>
    </row>
    <row r="73" spans="1:26" ht="15.75" customHeight="1" x14ac:dyDescent="0.25">
      <c r="A73" s="1"/>
      <c r="C73" s="408" t="s">
        <v>219</v>
      </c>
      <c r="D73" s="409"/>
      <c r="E73" s="320">
        <f>E69+E70+E72</f>
        <v>0</v>
      </c>
      <c r="F73" s="139"/>
      <c r="G73" s="270" t="str">
        <f>IF(OR(G66="", E67 = "", E68=""), "", IF(D57 = "VOE", SUM(G69:G72),""))</f>
        <v/>
      </c>
      <c r="H73" s="20" t="str">
        <f>IF(OR(G66="",E67="",E68=""),"",IF(D57="VOE",IF(YEAR(D59) = YEAR(F59), (E73/H59) *260, IF(G57=0,0,(E73/G57)*VLOOKUP(H55,PayPeriods,3,FALSE))),""))</f>
        <v/>
      </c>
      <c r="I73" s="268"/>
      <c r="Q73" s="294"/>
      <c r="R73" s="294"/>
      <c r="S73" s="3"/>
      <c r="T73" s="312"/>
      <c r="U73" s="313"/>
      <c r="V73" s="313"/>
      <c r="W73" s="294"/>
    </row>
    <row r="74" spans="1:26" ht="15.75" customHeight="1" x14ac:dyDescent="0.25">
      <c r="A74" s="1"/>
      <c r="C74" s="408" t="str">
        <f>IF(E68="","Gross Pay Prior Year",CONCATENATE("Gross Pay ",YEAR(E68)-1))</f>
        <v>Gross Pay Prior Year</v>
      </c>
      <c r="D74" s="409"/>
      <c r="E74" s="194"/>
      <c r="F74" s="321"/>
      <c r="G74" s="321"/>
      <c r="H74" s="22"/>
      <c r="I74" s="268"/>
      <c r="J74" s="294"/>
      <c r="K74" s="322"/>
      <c r="L74" s="310"/>
      <c r="M74" s="323"/>
      <c r="N74" s="324"/>
      <c r="Q74" s="294"/>
      <c r="R74" s="294"/>
      <c r="S74" s="3"/>
      <c r="T74" s="312"/>
      <c r="U74" s="313"/>
      <c r="V74" s="313"/>
      <c r="W74" s="294"/>
    </row>
    <row r="75" spans="1:26" ht="15.75" customHeight="1" thickBot="1" x14ac:dyDescent="0.3">
      <c r="A75" s="1"/>
      <c r="B75" s="21"/>
      <c r="C75" s="408" t="str">
        <f>IF(E68="","Gross Pay Prior Year",CONCATENATE("Gross Pay ",YEAR(E68)-2))</f>
        <v>Gross Pay Prior Year</v>
      </c>
      <c r="D75" s="409"/>
      <c r="E75" s="325"/>
      <c r="F75" s="321"/>
      <c r="G75" s="321"/>
      <c r="H75" s="22"/>
      <c r="I75" s="268"/>
      <c r="J75" s="294"/>
      <c r="K75" s="326"/>
      <c r="L75" s="310"/>
      <c r="M75" s="323"/>
      <c r="N75" s="324"/>
      <c r="Q75" s="294"/>
      <c r="R75" s="294"/>
      <c r="S75" s="3"/>
      <c r="T75" s="312"/>
      <c r="U75" s="313"/>
      <c r="V75" s="313"/>
      <c r="W75" s="294"/>
    </row>
    <row r="76" spans="1:26" ht="7.5" customHeight="1" x14ac:dyDescent="0.25">
      <c r="A76" s="1"/>
      <c r="B76" s="1"/>
      <c r="C76" s="309"/>
      <c r="D76" s="309"/>
      <c r="E76" s="321"/>
      <c r="F76" s="321"/>
      <c r="G76" s="321"/>
      <c r="H76" s="22"/>
      <c r="I76" s="268"/>
      <c r="J76" s="294"/>
      <c r="K76" s="326"/>
      <c r="L76" s="310"/>
      <c r="M76" s="323"/>
      <c r="N76" s="324"/>
      <c r="Q76" s="294"/>
      <c r="R76" s="294"/>
      <c r="S76" s="3"/>
      <c r="T76" s="312"/>
      <c r="U76" s="313"/>
      <c r="V76" s="313"/>
      <c r="W76" s="294"/>
    </row>
    <row r="77" spans="1:26" ht="24" customHeight="1" x14ac:dyDescent="0.25">
      <c r="A77" s="1"/>
      <c r="B77" s="1"/>
      <c r="C77" s="445" t="str">
        <f>IF(D57="VOE", IF(SUM(E69:E72)=E73, "", "Base Pay + Overtime + Commissions/Tips do not add to the Gross Pay (Current Year).  Please correct the numbers or explain the difference."), "")</f>
        <v/>
      </c>
      <c r="D77" s="445"/>
      <c r="E77" s="445"/>
      <c r="F77" s="445"/>
      <c r="G77" s="445"/>
      <c r="H77" s="445"/>
      <c r="I77" s="268"/>
      <c r="J77" s="294"/>
      <c r="K77" s="322"/>
      <c r="L77" s="310"/>
      <c r="M77" s="323"/>
    </row>
    <row r="78" spans="1:26" ht="15.75" customHeight="1" thickBot="1" x14ac:dyDescent="0.3">
      <c r="A78" s="1"/>
      <c r="C78" s="446"/>
      <c r="D78" s="446"/>
      <c r="G78" s="75" t="s">
        <v>220</v>
      </c>
      <c r="H78" s="76">
        <f>IF(OR(C87 = "", D87="", E87=""), IF(OR(C86 = "", D86 = "", E86 = ""), (E85-C85)/2, (E86-C86)/2), (E87-C87)/2)</f>
        <v>0</v>
      </c>
      <c r="I78" s="268"/>
      <c r="J78" s="294"/>
      <c r="K78" s="322"/>
      <c r="L78" s="310"/>
      <c r="M78" s="323"/>
    </row>
    <row r="79" spans="1:26" ht="16.5" customHeight="1" thickBot="1" x14ac:dyDescent="0.3">
      <c r="A79" s="1"/>
      <c r="B79" s="216" t="s">
        <v>221</v>
      </c>
      <c r="C79" s="447" t="s">
        <v>222</v>
      </c>
      <c r="D79" s="448"/>
      <c r="E79" s="143"/>
      <c r="F79" s="449" t="s">
        <v>223</v>
      </c>
      <c r="G79" s="450"/>
      <c r="H79" s="25" t="str">
        <f>IF(OR(H78="", H78 = 0, H78&gt;31), "", IF(H78 &gt;20, "Monthly", IF(H78&gt;14, "Semi-Monthly", IF(H78&gt;9, "Bi-Weekly", "Weekly"))))</f>
        <v/>
      </c>
      <c r="I79" s="268"/>
      <c r="J79" s="294"/>
      <c r="K79" s="322"/>
      <c r="L79" s="310"/>
      <c r="M79" s="323"/>
    </row>
    <row r="80" spans="1:26" ht="7.5" customHeight="1" thickTop="1" x14ac:dyDescent="0.25">
      <c r="A80" s="1"/>
      <c r="B80" s="23"/>
      <c r="C80" s="24"/>
      <c r="D80" s="24"/>
      <c r="E80" s="24"/>
      <c r="F80" s="266"/>
      <c r="G80" s="267"/>
      <c r="H80" s="25"/>
      <c r="I80" s="268"/>
      <c r="J80" s="294"/>
      <c r="K80" s="322"/>
      <c r="L80" s="310"/>
      <c r="M80" s="323"/>
    </row>
    <row r="81" spans="1:14" ht="15.75" customHeight="1" x14ac:dyDescent="0.25">
      <c r="A81" s="1"/>
      <c r="B81" s="1"/>
      <c r="C81" s="427" t="str">
        <f>IF(D57="Pay Stubs",IF(H55&lt;&gt;"",IF(OR(H55="Semi-Monthly",H55="Monthly"),"Enter number of Pay Periods to Date", IF(F81&gt;0,"Payroll Frequency changed, delete value in F81", "")),""), "")</f>
        <v/>
      </c>
      <c r="D81" s="427"/>
      <c r="E81" s="427"/>
      <c r="F81" s="45"/>
      <c r="G81" s="154">
        <f>IF(C81 = "Enter number of Pay Periods to Date", 50, 0)</f>
        <v>0</v>
      </c>
      <c r="H81" s="25"/>
      <c r="I81" s="268"/>
      <c r="J81" s="294"/>
      <c r="K81" s="322"/>
      <c r="L81" s="310"/>
      <c r="M81" s="323"/>
    </row>
    <row r="82" spans="1:14" ht="15.75" customHeight="1" x14ac:dyDescent="0.25">
      <c r="A82" s="1"/>
      <c r="B82" s="5"/>
      <c r="C82" s="435" t="str">
        <f xml:space="preserve"> IF(AND(OR(G93="", G93 = 0), OR(H93="", H93=0)), "", IF(H78&gt;31, "Pay stubs do not appear to be consecutive based on dates entered.", IF(OR( E86 &lt; C86, E86 &lt;D86, E87 &lt; C87, E87 &lt;D87), "Pay Stubs may be out of order.  Please check dates.",IF(H79 = "", "", IF(E79 = H79, "", "If Payroll Frequency selected does not equal Recommended please provide an explanation.")))))</f>
        <v/>
      </c>
      <c r="D82" s="435"/>
      <c r="E82" s="435"/>
      <c r="F82" s="435"/>
      <c r="G82" s="435"/>
      <c r="H82" s="435"/>
      <c r="I82" s="268"/>
      <c r="J82" s="294"/>
      <c r="K82" s="322"/>
      <c r="L82" s="310"/>
      <c r="M82" s="323"/>
    </row>
    <row r="83" spans="1:14" ht="7.5" customHeight="1" x14ac:dyDescent="0.25">
      <c r="A83" s="1"/>
      <c r="B83" s="1"/>
      <c r="C83" s="327"/>
      <c r="D83" s="268"/>
      <c r="E83" s="268"/>
      <c r="F83" s="268"/>
      <c r="G83" s="268"/>
      <c r="H83" s="268"/>
      <c r="I83" s="268"/>
      <c r="J83" s="294"/>
      <c r="K83" s="322"/>
      <c r="L83" s="310"/>
      <c r="M83" s="310"/>
    </row>
    <row r="84" spans="1:14" ht="24" customHeight="1" thickBot="1" x14ac:dyDescent="0.3">
      <c r="A84" s="1"/>
      <c r="B84" s="26"/>
      <c r="C84" s="29" t="s">
        <v>224</v>
      </c>
      <c r="D84" s="29" t="s">
        <v>225</v>
      </c>
      <c r="E84" s="29" t="s">
        <v>226</v>
      </c>
      <c r="F84" s="28" t="s">
        <v>227</v>
      </c>
      <c r="G84" s="29" t="s">
        <v>228</v>
      </c>
      <c r="H84" s="29" t="s">
        <v>213</v>
      </c>
      <c r="I84" s="1"/>
      <c r="L84"/>
      <c r="M84"/>
    </row>
    <row r="85" spans="1:14" ht="15.75" customHeight="1" x14ac:dyDescent="0.25">
      <c r="A85" s="1"/>
      <c r="B85" s="263" t="s">
        <v>229</v>
      </c>
      <c r="C85" s="166"/>
      <c r="D85" s="153"/>
      <c r="E85" s="167"/>
      <c r="F85" s="436" t="str">
        <f>IF(D57 = "Pay Stubs", IF(AND(H55 &lt;&gt; "", F59 &lt;&gt; ""), IF(H55 = "Annual", "1 pay check to date", IF(OR(H55="Semi-Monthly", H55 = "Monthly"), "", IF(E79 = "", "",CONCATENATE(G57," pay checks to date")))), ""), "")</f>
        <v/>
      </c>
      <c r="G85" s="439" t="str">
        <f>IF(D57 = "Pay Stubs", IF(G89 = "Hourly Pay Rate", IF((C88+D88+E88)/3&gt;VLOOKUP(H55,PayPeriods,6,FALSE),CONCATENATE("Average hours &gt; ", ROUND(VLOOKUP(H55, PayPeriods, 6, FALSE),2), " (Standard Work Hours in Year / Pay Periods in Year); ", ROUND(VLOOKUP(H55, PayPeriods, 6, FALSE),2), " hours used to calculate base pay."), ""), ""), "")</f>
        <v/>
      </c>
      <c r="H85" s="440"/>
      <c r="I85" s="30"/>
      <c r="L85"/>
      <c r="M85"/>
    </row>
    <row r="86" spans="1:14" ht="15.75" customHeight="1" x14ac:dyDescent="0.25">
      <c r="A86" s="1"/>
      <c r="B86" s="263" t="s">
        <v>230</v>
      </c>
      <c r="C86" s="168"/>
      <c r="D86" s="169"/>
      <c r="E86" s="170"/>
      <c r="F86" s="437"/>
      <c r="G86" s="441"/>
      <c r="H86" s="442"/>
      <c r="I86" s="38"/>
      <c r="L86"/>
      <c r="M86"/>
    </row>
    <row r="87" spans="1:14" ht="15.75" customHeight="1" x14ac:dyDescent="0.25">
      <c r="A87" s="1"/>
      <c r="B87" s="144" t="s">
        <v>231</v>
      </c>
      <c r="C87" s="168"/>
      <c r="D87" s="169"/>
      <c r="E87" s="171"/>
      <c r="F87" s="437"/>
      <c r="G87" s="441"/>
      <c r="H87" s="442"/>
      <c r="I87" s="30"/>
      <c r="L87"/>
      <c r="M87"/>
    </row>
    <row r="88" spans="1:14" ht="15.75" customHeight="1" thickBot="1" x14ac:dyDescent="0.3">
      <c r="A88" s="1"/>
      <c r="B88" s="328" t="s">
        <v>232</v>
      </c>
      <c r="C88" s="329"/>
      <c r="D88" s="330"/>
      <c r="E88" s="331"/>
      <c r="F88" s="438"/>
      <c r="G88" s="441"/>
      <c r="H88" s="442"/>
      <c r="I88" s="30"/>
      <c r="L88"/>
      <c r="M88"/>
    </row>
    <row r="89" spans="1:14" ht="15.75" customHeight="1" thickBot="1" x14ac:dyDescent="0.3">
      <c r="A89" s="1"/>
      <c r="B89" s="145" t="s">
        <v>214</v>
      </c>
      <c r="C89" s="274"/>
      <c r="D89" s="332"/>
      <c r="E89" s="333"/>
      <c r="F89" s="146" t="s">
        <v>233</v>
      </c>
      <c r="G89" s="443"/>
      <c r="H89" s="444"/>
      <c r="I89" s="30"/>
      <c r="L89"/>
      <c r="M89"/>
    </row>
    <row r="90" spans="1:14" ht="15.75" customHeight="1" x14ac:dyDescent="0.25">
      <c r="A90" s="1"/>
      <c r="B90" s="334" t="s">
        <v>217</v>
      </c>
      <c r="C90" s="274"/>
      <c r="D90" s="332"/>
      <c r="E90" s="333"/>
      <c r="F90" s="335"/>
      <c r="G90" s="336" t="str">
        <f>IF(OR(E79 = "", G89 = ""), "", IF(AND(E86="", E87 = ""), "", IF(D57 = "Pay Stubs", IF(G89 = "Hourly Pay Rate", H60*E89*(VLOOKUP(H55,PayPeriods,3,FALSE)),E89*VLOOKUP(G89, PayRates, 2, FALSE)), "")))</f>
        <v/>
      </c>
      <c r="H90" s="42"/>
      <c r="I90" s="30"/>
      <c r="L90"/>
      <c r="M90"/>
    </row>
    <row r="91" spans="1:14" ht="15.75" customHeight="1" x14ac:dyDescent="0.25">
      <c r="A91" s="1"/>
      <c r="B91" s="145" t="s">
        <v>183</v>
      </c>
      <c r="C91" s="274"/>
      <c r="D91" s="332"/>
      <c r="E91" s="333"/>
      <c r="F91" s="194"/>
      <c r="G91" s="337" t="str">
        <f>IF(E79="","",IF(AND(E86="",E87=""),"",IF(D57&lt;&gt;"Pay Stubs","", IF(YEAR(D59)=YEAR(E59), IF(OR(F91="", F91 = 0), (SUM(C91:E91)/3)*VLOOKUP(H55, PayPeriods, 3, FALSE), (F91/H59)*260), IF(J57=0,0,IF(OR(F91="", F91 = 0), SUM(C91:E91)/3*VLOOKUP(H55, PayPeriods, 3, FALSE), (F91/J57)*VLOOKUP(H55,PayPeriods,3,FALSE)))))))</f>
        <v/>
      </c>
      <c r="H91" s="19"/>
      <c r="I91" s="30"/>
      <c r="L91"/>
      <c r="M91"/>
    </row>
    <row r="92" spans="1:14" ht="15.75" customHeight="1" x14ac:dyDescent="0.25">
      <c r="A92" s="1"/>
      <c r="B92" s="145" t="s">
        <v>153</v>
      </c>
      <c r="C92" s="274"/>
      <c r="D92" s="332"/>
      <c r="E92" s="333"/>
      <c r="F92" s="194"/>
      <c r="G92" s="319" t="str">
        <f>IF(E79="","",IF(AND(E86="",E87=""),"",IF(D57&lt;&gt;"Pay Stubs","", IF(YEAR(D59)=YEAR(E59), IF(OR(F92="", F92 = 0), (SUM(C92:E92)/3)*VLOOKUP(H55, PayPeriods, 3, FALSE), (F92/H59)*260), IF(J57=0,0,IF(OR(F92="", F92 = 0), SUM(C92:E92)/3*VLOOKUP(H55, PayPeriods, 3, FALSE), (F92/J57)*VLOOKUP(H55,PayPeriods,3,FALSE)))))))</f>
        <v/>
      </c>
      <c r="H92" s="19"/>
      <c r="I92" s="30"/>
      <c r="L92"/>
      <c r="M92"/>
    </row>
    <row r="93" spans="1:14" ht="15.75" customHeight="1" thickBot="1" x14ac:dyDescent="0.3">
      <c r="A93" s="1"/>
      <c r="B93" s="263" t="s">
        <v>234</v>
      </c>
      <c r="C93" s="338">
        <f>C90+C91+C92</f>
        <v>0</v>
      </c>
      <c r="D93" s="339">
        <f t="shared" ref="D93:E93" si="2">D90+D91+D92</f>
        <v>0</v>
      </c>
      <c r="E93" s="340">
        <f t="shared" si="2"/>
        <v>0</v>
      </c>
      <c r="F93" s="341"/>
      <c r="G93" s="337" t="str">
        <f>IF(E79 = "", "", IF(AND(E86 = "", E87=""), "", IF(D57 = "Pay Stubs", SUM(G90:G92), "")))</f>
        <v/>
      </c>
      <c r="H93" s="283" t="str">
        <f>IF(E79= "", "", IF(AND(E86="", E87 = ""), "", IF(D57 = "Pay Stubs", IF(YEAR(D59) = YEAR(F59), (F93/H59) *260, IF(J57 = 0, 0, (F93/J57)*VLOOKUP(H55,PayPeriods,3,FALSE))), "")))</f>
        <v/>
      </c>
      <c r="I93" s="30"/>
      <c r="J93" s="322"/>
      <c r="L93"/>
      <c r="M93"/>
    </row>
    <row r="94" spans="1:14" ht="7.5" customHeight="1" x14ac:dyDescent="0.25">
      <c r="A94" s="1"/>
      <c r="B94" s="4"/>
      <c r="C94" s="321"/>
      <c r="D94" s="321"/>
      <c r="E94" s="321"/>
      <c r="F94" s="321"/>
      <c r="G94" s="321"/>
      <c r="H94" s="321"/>
      <c r="I94" s="30"/>
      <c r="L94"/>
      <c r="M94"/>
    </row>
    <row r="95" spans="1:14" ht="14.25" customHeight="1" x14ac:dyDescent="0.25">
      <c r="A95" s="1"/>
      <c r="B95" s="31" t="str">
        <f>IF(D57 = "VOE", "", IF(SUM(F90:F92) = 0, "",IF(SUM(F90:F92) = F93, "", "Year to Date Base pay, Overtime and Other income do not add to the Gross Wages, please correct or explain.")))</f>
        <v/>
      </c>
      <c r="C95" s="1"/>
      <c r="D95" s="1"/>
      <c r="E95" s="293"/>
      <c r="F95" s="268"/>
      <c r="G95" s="268"/>
      <c r="H95" s="268"/>
      <c r="I95" s="268"/>
      <c r="J95" s="294"/>
      <c r="K95" s="294"/>
      <c r="L95" s="294"/>
      <c r="M95" s="294"/>
      <c r="N95" s="294"/>
    </row>
    <row r="96" spans="1:14" ht="14.25" customHeight="1" x14ac:dyDescent="0.25">
      <c r="A96" s="1"/>
      <c r="B96" s="31" t="str">
        <f>IF(D57 = "VOE", "", IF(F93 &lt; E93, "Year to Date Gross Wages must be greater than or equal to the last pay stub", ""))</f>
        <v/>
      </c>
      <c r="C96" s="1"/>
      <c r="D96" s="1"/>
      <c r="E96" s="268"/>
      <c r="F96" s="268"/>
      <c r="G96" s="268"/>
      <c r="H96" s="268"/>
      <c r="I96" s="268"/>
      <c r="J96" s="294"/>
      <c r="K96" s="294"/>
      <c r="L96" s="294"/>
      <c r="M96" s="294"/>
      <c r="N96" s="294"/>
    </row>
    <row r="97" spans="1:14" ht="16.5" customHeight="1" x14ac:dyDescent="0.25">
      <c r="A97" s="1"/>
      <c r="B97" s="1"/>
      <c r="C97" s="31"/>
      <c r="D97" s="1"/>
      <c r="E97" s="268"/>
      <c r="F97" s="268"/>
      <c r="G97" s="268"/>
      <c r="H97" s="268"/>
      <c r="I97" s="268"/>
      <c r="J97" s="294"/>
      <c r="K97" s="294"/>
      <c r="L97" s="294"/>
      <c r="M97" s="294"/>
      <c r="N97" s="294"/>
    </row>
    <row r="98" spans="1:14" ht="15.75" customHeight="1" x14ac:dyDescent="0.25">
      <c r="A98" s="1"/>
      <c r="B98" s="32" t="str">
        <f xml:space="preserve"> IF(AND(B99 = "", B100 = ""), "", "If Regular Base Hours and/or Base Pay Rate are not provided on the check stubs, enter the numbers calculated below.")</f>
        <v/>
      </c>
      <c r="C98" s="31"/>
      <c r="D98" s="1"/>
      <c r="E98" s="268"/>
      <c r="F98" s="268"/>
      <c r="G98" s="268"/>
      <c r="H98" s="268"/>
      <c r="I98" s="268"/>
      <c r="J98" s="294"/>
      <c r="K98" s="294"/>
      <c r="L98" s="294"/>
      <c r="M98" s="294"/>
      <c r="N98" s="294"/>
    </row>
    <row r="99" spans="1:14" x14ac:dyDescent="0.25">
      <c r="A99" s="1"/>
      <c r="B99" s="33" t="str">
        <f>IF(D57 = "Pay Stubs", IF(G89 = "Hourly Pay Rate", IF(AND(C99="", D99 = "", E99 = ""), "","Hours Calculator"), ""), "")</f>
        <v/>
      </c>
      <c r="C99" s="34" t="str">
        <f>IF(D57 = "Pay Stubs", IF(G89 = "Hourly Pay Rate", IF(C89 = "", "",C90/C89), ""), "")</f>
        <v/>
      </c>
      <c r="D99" s="34" t="str">
        <f>IF(D57 = "Pay Stubs", IF(G89 = "Hourly Pay Rate", IF(D89 = "", "", D90/D89), ""), "")</f>
        <v/>
      </c>
      <c r="E99" s="34" t="str">
        <f>IF(D57 = "Pay Stubs", IF(G89 = "Hourly Pay Rate", IF(E89 = "", "", E90/E89), ""), "")</f>
        <v/>
      </c>
      <c r="F99" s="268"/>
      <c r="G99" s="35"/>
      <c r="H99" s="1"/>
      <c r="I99" s="268"/>
      <c r="J99" s="294"/>
      <c r="K99" s="294"/>
      <c r="L99" s="310"/>
      <c r="M99" s="310"/>
    </row>
    <row r="100" spans="1:14" x14ac:dyDescent="0.25">
      <c r="A100" s="1"/>
      <c r="B100" s="33" t="str">
        <f>IF(D57 = "Pay Stubs", IF(G89 = "Hourly Pay Rate", IF(AND(C100="", D100 = "", E100 = ""), "","Rate Calculator"), ""), "")</f>
        <v/>
      </c>
      <c r="C100" s="59" t="str">
        <f>IF(D57 = "Pay Stubs", IF(G89="Hourly Pay Rate", IF(OR(C88 = "",C88 = 0), "", C90/C88),""), "")</f>
        <v/>
      </c>
      <c r="D100" s="59" t="str">
        <f>IF(D57="Pay Stubs",IF(G89="Hourly Pay Rate",IF(OR(D88="", D88 = 0),"",D90/D88), ""),"")</f>
        <v/>
      </c>
      <c r="E100" s="59" t="str">
        <f>IF(D57 = "Pay Stubs", IF(G89="Hourly Pay Rate", IF(OR(E88 = "",E88 = 0), "", E90/E88), ""), "")</f>
        <v/>
      </c>
      <c r="F100" s="1"/>
      <c r="G100" s="35"/>
      <c r="H100" s="1"/>
      <c r="I100" s="268"/>
      <c r="J100" s="294"/>
      <c r="K100" s="294"/>
      <c r="L100" s="310"/>
      <c r="M100" s="310"/>
    </row>
    <row r="101" spans="1:14" x14ac:dyDescent="0.25">
      <c r="A101" s="1"/>
      <c r="B101" s="268"/>
      <c r="C101" s="268"/>
      <c r="D101" s="268"/>
      <c r="E101" s="268"/>
      <c r="F101" s="268"/>
      <c r="G101" s="1"/>
      <c r="H101" s="6"/>
      <c r="I101" s="268"/>
      <c r="J101" s="294"/>
      <c r="K101" s="294"/>
      <c r="L101" s="310"/>
      <c r="M101" s="310"/>
    </row>
    <row r="102" spans="1:14" ht="15" customHeight="1" x14ac:dyDescent="0.25">
      <c r="A102" s="1"/>
      <c r="B102" s="1"/>
      <c r="C102" s="1"/>
      <c r="D102" s="1"/>
      <c r="E102" s="1"/>
      <c r="F102" s="1"/>
      <c r="G102" s="1"/>
      <c r="H102" s="1"/>
      <c r="I102" s="1"/>
      <c r="J102" s="294"/>
      <c r="K102" s="294"/>
      <c r="L102" s="310"/>
      <c r="M102" s="310"/>
    </row>
    <row r="103" spans="1:14" ht="14.25" customHeight="1" thickBot="1" x14ac:dyDescent="0.3">
      <c r="A103" s="1"/>
      <c r="B103" s="212" t="s">
        <v>197</v>
      </c>
      <c r="C103" s="213"/>
      <c r="D103" s="212" t="str">
        <f>E5</f>
        <v>Name not entered on Household Summary</v>
      </c>
      <c r="E103" s="213"/>
      <c r="F103" s="213"/>
      <c r="G103" s="213"/>
      <c r="H103" s="214" t="s">
        <v>235</v>
      </c>
      <c r="I103" s="268"/>
      <c r="J103" s="294"/>
      <c r="K103" s="294"/>
      <c r="L103" s="310"/>
      <c r="M103" s="310"/>
    </row>
    <row r="104" spans="1:14" ht="12" customHeight="1" thickTop="1" thickBot="1" x14ac:dyDescent="0.3">
      <c r="A104" s="1"/>
      <c r="B104" s="1"/>
      <c r="C104" s="268"/>
      <c r="D104" s="1"/>
      <c r="E104" s="1"/>
      <c r="F104" s="1"/>
      <c r="G104" s="1"/>
      <c r="H104" s="1"/>
      <c r="I104" s="1"/>
      <c r="J104" s="294"/>
      <c r="K104" s="294"/>
      <c r="L104" s="310"/>
      <c r="M104" s="310"/>
    </row>
    <row r="105" spans="1:14" ht="16.5" thickBot="1" x14ac:dyDescent="0.3">
      <c r="A105" s="1"/>
      <c r="B105" s="5" t="s">
        <v>236</v>
      </c>
      <c r="C105" s="268" t="s">
        <v>200</v>
      </c>
      <c r="D105" s="421"/>
      <c r="E105" s="422"/>
      <c r="F105" s="422"/>
      <c r="G105" s="423"/>
      <c r="H105" s="191" t="str">
        <f>IF(D107="VOE", E117, IF(D107 = "Pay Stubs", E129, ""))</f>
        <v/>
      </c>
      <c r="I105" s="180"/>
      <c r="J105" s="181"/>
      <c r="K105" s="294"/>
      <c r="L105" s="310"/>
      <c r="M105" s="310"/>
    </row>
    <row r="106" spans="1:14" ht="7.5" customHeight="1" thickBot="1" x14ac:dyDescent="0.3">
      <c r="A106" s="1"/>
      <c r="B106" s="5"/>
      <c r="C106" s="268"/>
      <c r="D106" s="295"/>
      <c r="E106" s="80"/>
      <c r="F106" s="80"/>
      <c r="G106" s="72" t="s">
        <v>201</v>
      </c>
      <c r="H106" s="184" t="s">
        <v>202</v>
      </c>
      <c r="I106" s="182"/>
      <c r="J106" s="183"/>
      <c r="K106" s="294"/>
      <c r="L106" s="310"/>
      <c r="M106" s="310"/>
    </row>
    <row r="107" spans="1:14" ht="16.5" thickBot="1" x14ac:dyDescent="0.3">
      <c r="A107" s="1"/>
      <c r="B107" s="5"/>
      <c r="C107" s="88" t="s">
        <v>203</v>
      </c>
      <c r="D107" s="296"/>
      <c r="E107" s="150">
        <f>IF(OR(D107="",D109=""),0,1)</f>
        <v>0</v>
      </c>
      <c r="F107" s="77"/>
      <c r="G107" s="185" t="str">
        <f>IFERROR(IF(OR(H105 = "Monthly", H105="Semi-Monthly"), IF(D107="VOE", H118, IF(D107 = "Pay Stubs", F131, "")), ROUNDUP(H107,0)),"")</f>
        <v/>
      </c>
      <c r="H107" s="186" t="str">
        <f>IFERROR(G109/(VLOOKUP(H105, PayPeriods, 2, FALSE)),"")</f>
        <v/>
      </c>
      <c r="I107" s="187"/>
      <c r="J107" s="188" t="str">
        <f>IFERROR(IF(AND(H105="Bi-Weekly",G107&gt;26),26,IF(AND(H105="Bi-Weekly",G107&lt;=26),G107,IF(AND(H105="Semi-Monthly",G107&gt;24),24,IF(AND(H105="Weekly",G107&gt;52),52,IF(AND(H105="Weekly",G107&lt;=52),G107,G107))))),"")</f>
        <v/>
      </c>
      <c r="K107" s="294"/>
      <c r="L107" s="310"/>
      <c r="M107" s="310"/>
    </row>
    <row r="108" spans="1:14" ht="7.5" customHeight="1" thickBot="1" x14ac:dyDescent="0.3">
      <c r="A108" s="1"/>
      <c r="B108" s="5"/>
      <c r="C108" s="268"/>
      <c r="D108" s="297"/>
      <c r="E108" s="77"/>
      <c r="F108" s="72" t="s">
        <v>204</v>
      </c>
      <c r="G108" s="189" t="s">
        <v>205</v>
      </c>
      <c r="H108" s="190" t="s">
        <v>206</v>
      </c>
      <c r="I108" s="187"/>
      <c r="J108" s="188"/>
      <c r="K108" s="294"/>
      <c r="L108" s="310"/>
      <c r="M108" s="310"/>
    </row>
    <row r="109" spans="1:14" ht="16.5" thickBot="1" x14ac:dyDescent="0.3">
      <c r="A109" s="1"/>
      <c r="B109" s="1"/>
      <c r="C109" s="89" t="s">
        <v>207</v>
      </c>
      <c r="D109" s="298"/>
      <c r="E109" s="256" t="e">
        <f>CONCATENATE("1/1/",YEAR(F109))</f>
        <v>#VALUE!</v>
      </c>
      <c r="F109" s="76" t="str">
        <f>IF(D107 = "VOE", E118, IF(D107 = "Pay Stubs", IF(OR(C137 = "", D137="",E137 = ""), IF(OR(C136 = "",D136="", E136=""), "", E136), E137),""))</f>
        <v/>
      </c>
      <c r="G109" s="191" t="str">
        <f>IFERROR(IF(YEAR(D109) = YEAR(F109), F109-D109+1,F109-E109+1),"")</f>
        <v/>
      </c>
      <c r="H109" s="191" t="str">
        <f>IFERROR(ROUNDUP(G109*(5/7), 0),"")</f>
        <v/>
      </c>
      <c r="I109" s="192"/>
      <c r="J109" s="188"/>
      <c r="K109" s="294"/>
      <c r="L109" s="342"/>
      <c r="M109" s="310"/>
    </row>
    <row r="110" spans="1:14" ht="13.5" customHeight="1" thickBot="1" x14ac:dyDescent="0.3">
      <c r="A110" s="1"/>
      <c r="B110" s="15"/>
      <c r="C110" s="299"/>
      <c r="D110" s="300"/>
      <c r="E110" s="78"/>
      <c r="F110" s="78"/>
      <c r="G110" s="73" t="s">
        <v>208</v>
      </c>
      <c r="H110" s="79" t="str">
        <f>IF(D107 = "VOE", IF(E115&gt;VLOOKUP(H105, PayPeriods, 6, FALSE), VLOOKUP(H105, PayPeriods, 6, FALSE), E115),IF(D107="Pay Stubs", IF((C138+D138+E138)/3 &gt; VLOOKUP(H105, PayPeriods, 6, FALSE), VLOOKUP(H105, PayPeriods, 6, FALSE), (C138+D138+E138)/3), ""))</f>
        <v/>
      </c>
      <c r="I110" s="268"/>
      <c r="K110" s="294"/>
      <c r="L110" s="310"/>
      <c r="M110" s="310"/>
    </row>
    <row r="111" spans="1:14" ht="13.5" customHeight="1" thickTop="1" x14ac:dyDescent="0.25">
      <c r="A111" s="1"/>
      <c r="B111" s="1"/>
      <c r="C111" s="301"/>
      <c r="D111" s="302"/>
      <c r="E111" s="303"/>
      <c r="F111" s="303"/>
      <c r="G111" s="301"/>
      <c r="H111" s="16"/>
      <c r="I111" s="268"/>
      <c r="K111" s="294"/>
      <c r="L111" s="310"/>
      <c r="M111" s="310"/>
    </row>
    <row r="112" spans="1:14" ht="15.75" customHeight="1" thickBot="1" x14ac:dyDescent="0.3">
      <c r="A112" s="1"/>
      <c r="B112" s="215" t="s">
        <v>209</v>
      </c>
      <c r="C112" s="424" t="s">
        <v>210</v>
      </c>
      <c r="D112" s="424"/>
      <c r="E112" s="424"/>
      <c r="F112" s="424"/>
      <c r="G112" s="424"/>
      <c r="H112" s="424"/>
      <c r="I112" s="268"/>
      <c r="K112" s="294"/>
      <c r="L112" s="310"/>
      <c r="M112" s="310"/>
    </row>
    <row r="113" spans="1:13" ht="7.5" customHeight="1" thickTop="1" x14ac:dyDescent="0.25">
      <c r="A113" s="1"/>
      <c r="B113" s="17"/>
      <c r="C113" s="304"/>
      <c r="D113" s="302"/>
      <c r="E113" s="305"/>
      <c r="F113" s="305"/>
      <c r="G113" s="301"/>
      <c r="H113" s="301"/>
      <c r="I113" s="268"/>
      <c r="K113" s="294"/>
      <c r="L113" s="310"/>
      <c r="M113" s="310"/>
    </row>
    <row r="114" spans="1:13" ht="24.75" thickBot="1" x14ac:dyDescent="0.3">
      <c r="A114" s="1"/>
      <c r="B114" s="17"/>
      <c r="C114" s="18"/>
      <c r="D114" s="18"/>
      <c r="E114" s="140" t="s">
        <v>211</v>
      </c>
      <c r="F114" s="39" t="s">
        <v>176</v>
      </c>
      <c r="G114" s="40" t="s">
        <v>212</v>
      </c>
      <c r="H114" s="39" t="s">
        <v>213</v>
      </c>
      <c r="I114" s="306"/>
      <c r="K114" s="294"/>
      <c r="L114" s="310"/>
      <c r="M114" s="310"/>
    </row>
    <row r="115" spans="1:13" ht="16.5" thickBot="1" x14ac:dyDescent="0.3">
      <c r="A115" s="1"/>
      <c r="B115" s="1"/>
      <c r="C115" s="425" t="s">
        <v>180</v>
      </c>
      <c r="D115" s="426"/>
      <c r="E115" s="151"/>
      <c r="F115" s="307"/>
      <c r="G115" s="308"/>
      <c r="H115" s="142"/>
      <c r="I115" s="309"/>
      <c r="K115" s="294"/>
      <c r="L115" s="310"/>
      <c r="M115" s="310"/>
    </row>
    <row r="116" spans="1:13" ht="16.5" thickBot="1" x14ac:dyDescent="0.3">
      <c r="A116" s="1"/>
      <c r="B116" s="398" t="str">
        <f>IF(D107 = "VOE", IF(G116 = "Hourly Pay Rate", IF(E115&gt;VLOOKUP(H105,PayPeriods,6,FALSE),CONCATENATE("    Average hours &gt; ", ROUND(VLOOKUP(H105, PayPeriods, 6, FALSE),2), " (Standard Work Hours in Year / Pay Periods in Year);  ", ROUND(VLOOKUP(H105, PayPeriods, 6, FALSE),2), " hours used."), ""), ""), "")</f>
        <v/>
      </c>
      <c r="C116" s="428" t="s">
        <v>214</v>
      </c>
      <c r="D116" s="429"/>
      <c r="E116" s="193"/>
      <c r="F116" s="138" t="s">
        <v>215</v>
      </c>
      <c r="G116" s="430"/>
      <c r="H116" s="431"/>
      <c r="I116" s="268"/>
      <c r="K116" s="294"/>
      <c r="L116" s="310"/>
      <c r="M116" s="310"/>
    </row>
    <row r="117" spans="1:13" x14ac:dyDescent="0.25">
      <c r="A117" s="1"/>
      <c r="B117" s="398"/>
      <c r="C117" s="425" t="s">
        <v>216</v>
      </c>
      <c r="D117" s="426"/>
      <c r="E117" s="141"/>
      <c r="F117" s="432" t="str">
        <f>IF(AND(E117 &lt;&gt; "Monthly", E117 &lt;&gt; "Semi-Monthly", H118&gt;0), "Payroll Frequency changed, delete value in H118", "")</f>
        <v/>
      </c>
      <c r="G117" s="433"/>
      <c r="H117" s="434"/>
      <c r="I117" s="309"/>
      <c r="K117" s="294"/>
      <c r="L117" s="310"/>
      <c r="M117" s="310"/>
    </row>
    <row r="118" spans="1:13" x14ac:dyDescent="0.25">
      <c r="A118" s="1"/>
      <c r="B118" s="398"/>
      <c r="C118" s="405" t="s">
        <v>204</v>
      </c>
      <c r="D118" s="406"/>
      <c r="E118" s="152"/>
      <c r="F118" s="407" t="str">
        <f>IF(D107 = "VOE", IF(H105 &lt;&gt; "", IF(H105 = "Annual", "1 pay period", IF(OR(E117="Semi-Monthly", E117 = "Monthly"), "Enter # of Pay Periods to Date", IF(E118 = "", "",CONCATENATE(J107," pay periods to date")))), ""), "")</f>
        <v/>
      </c>
      <c r="G118" s="407"/>
      <c r="H118" s="44"/>
      <c r="I118" s="74">
        <f>IF(F118 = "Enter # of Pay Periods to Date", 50, 0)</f>
        <v>0</v>
      </c>
      <c r="K118" s="294"/>
      <c r="L118" s="310"/>
      <c r="M118" s="310"/>
    </row>
    <row r="119" spans="1:13" x14ac:dyDescent="0.25">
      <c r="A119" s="1"/>
      <c r="B119" s="398"/>
      <c r="C119" s="408" t="s">
        <v>217</v>
      </c>
      <c r="D119" s="409"/>
      <c r="E119" s="194"/>
      <c r="F119" s="314" t="str">
        <f>IF(G119 = "", "", IF(G119 = 0, 0, G119/VLOOKUP(H105, PayPeriods, 3, FALSE)))</f>
        <v/>
      </c>
      <c r="G119" s="270" t="str">
        <f>IF(OR(G116="", E117 = "", E118=""), "", IF(D107="VOE",IF(G116="Hourly Pay Rate",H110*E116*VLOOKUP(H105, PayPeriods, 4, FALSE) *(VLOOKUP(H105,PayPeriods,3,FALSE)),E116*VLOOKUP(G116,PayRates,2,FALSE)),""))</f>
        <v/>
      </c>
      <c r="H119" s="42"/>
      <c r="I119" s="280"/>
      <c r="K119" s="294"/>
      <c r="L119" s="310"/>
      <c r="M119" s="310"/>
    </row>
    <row r="120" spans="1:13" ht="15.75" customHeight="1" x14ac:dyDescent="0.25">
      <c r="A120" s="1"/>
      <c r="B120" s="265"/>
      <c r="C120" s="408" t="s">
        <v>183</v>
      </c>
      <c r="D120" s="409"/>
      <c r="E120" s="195"/>
      <c r="F120" s="293" t="str">
        <f>IF(OR(G116="", E117 = "", E118=""), "", IF(D107="VOE",IF(YEAR(D109) = YEAR(E109), (E120/H109)*VLOOKUP(H105, PayPeriods, 5,FALSE), IF(G107 = 0, 0, E120/G107)), ""))</f>
        <v/>
      </c>
      <c r="G120" s="315" t="str">
        <f>IF(OR(G116="", E117 = "", E118=""), "", IF(D107= "VOE", IF(YEAR(D109) = YEAR(E109), (E120/H109)*VLOOKUP(H105, PayPeriods, 5, FALSE) * VLOOKUP(H105, PayPeriods, 3,FALSE), IF(G107 = 0, 0, (E120/G107)*VLOOKUP(H105, PayPeriods, 3, FALSE))), ""))</f>
        <v/>
      </c>
      <c r="H120" s="19"/>
      <c r="I120" s="280"/>
      <c r="K120" s="294"/>
      <c r="L120" s="310"/>
      <c r="M120" s="310"/>
    </row>
    <row r="121" spans="1:13" ht="15.75" customHeight="1" x14ac:dyDescent="0.25">
      <c r="A121" s="1"/>
      <c r="C121" s="416" t="s">
        <v>218</v>
      </c>
      <c r="D121" s="417"/>
      <c r="E121" s="160"/>
      <c r="F121" s="316"/>
      <c r="G121" s="317"/>
      <c r="H121" s="43"/>
      <c r="I121" s="293"/>
      <c r="K121" s="294"/>
      <c r="L121" s="310"/>
      <c r="M121" s="310"/>
    </row>
    <row r="122" spans="1:13" x14ac:dyDescent="0.25">
      <c r="A122" s="1"/>
      <c r="C122" s="418"/>
      <c r="D122" s="419"/>
      <c r="E122" s="193"/>
      <c r="F122" s="318" t="str">
        <f>IF(OR(G116="", E117 = "", E118=""), "", IF(D107="VOE", IF(YEAR(D109) = YEAR(E109), (E122/H109)*VLOOKUP(H105, PayPeriods, 5,FALSE), IF(G107 = 0, 0, E122/G107)),""))</f>
        <v/>
      </c>
      <c r="G122" s="319" t="str">
        <f>IF(OR(G116="", E117 = "", E118=""), "", IF(D107 = "VOE", IF(YEAR(D109) = YEAR(E109), (E122/H109)*VLOOKUP(H105, PayPeriods, 5, FALSE) * VLOOKUP(H105, PayPeriods, 3,FALSE), IF(G107 = 0, 0, E122/G107)*VLOOKUP(H105, PayPeriods, 3, FALSE)), ""))</f>
        <v/>
      </c>
      <c r="H122" s="42"/>
      <c r="I122" s="293"/>
      <c r="K122" s="294"/>
      <c r="L122" s="310"/>
      <c r="M122" s="310"/>
    </row>
    <row r="123" spans="1:13" x14ac:dyDescent="0.25">
      <c r="A123" s="1"/>
      <c r="C123" s="408" t="s">
        <v>219</v>
      </c>
      <c r="D123" s="409"/>
      <c r="E123" s="320">
        <f>E119+E120+E122</f>
        <v>0</v>
      </c>
      <c r="F123" s="139"/>
      <c r="G123" s="270" t="str">
        <f>IF(OR(G116="", E117 = "", E118=""), "", IF(D107 = "VOE", SUM(G119:G122),""))</f>
        <v/>
      </c>
      <c r="H123" s="20" t="str">
        <f>IF(OR(G116="",E117="",E118=""),"",IF(D107="VOE",IF(YEAR(D109) = YEAR(F109), (E123/H109) *260, IF(G107=0,0,(E123/G107)*VLOOKUP(H105,PayPeriods,3,FALSE))),""))</f>
        <v/>
      </c>
      <c r="I123" s="268"/>
      <c r="K123" s="294"/>
      <c r="L123" s="310"/>
      <c r="M123" s="310"/>
    </row>
    <row r="124" spans="1:13" x14ac:dyDescent="0.25">
      <c r="A124" s="1"/>
      <c r="C124" s="408" t="str">
        <f>IF(E118="","Gross Pay Prior Year",CONCATENATE("Gross Pay ",YEAR(E118)-1))</f>
        <v>Gross Pay Prior Year</v>
      </c>
      <c r="D124" s="409"/>
      <c r="E124" s="194"/>
      <c r="F124" s="321"/>
      <c r="G124" s="321"/>
      <c r="H124" s="22"/>
      <c r="I124" s="268"/>
      <c r="J124" s="294"/>
      <c r="K124" s="294"/>
      <c r="L124" s="310"/>
      <c r="M124" s="310"/>
    </row>
    <row r="125" spans="1:13" ht="16.5" thickBot="1" x14ac:dyDescent="0.3">
      <c r="A125" s="1"/>
      <c r="B125" s="21"/>
      <c r="C125" s="408" t="str">
        <f>IF(E118="","Gross Pay Prior Year",CONCATENATE("Gross Pay ",YEAR(E118)-2))</f>
        <v>Gross Pay Prior Year</v>
      </c>
      <c r="D125" s="409"/>
      <c r="E125" s="325"/>
      <c r="F125" s="321"/>
      <c r="G125" s="321"/>
      <c r="H125" s="22"/>
      <c r="I125" s="268"/>
      <c r="J125" s="294"/>
      <c r="K125" s="294"/>
      <c r="L125" s="310"/>
      <c r="M125" s="310"/>
    </row>
    <row r="126" spans="1:13" ht="7.5" customHeight="1" x14ac:dyDescent="0.25">
      <c r="A126" s="1"/>
      <c r="B126" s="1"/>
      <c r="C126" s="309"/>
      <c r="D126" s="309"/>
      <c r="E126" s="321"/>
      <c r="F126" s="321"/>
      <c r="G126" s="321"/>
      <c r="H126" s="22"/>
      <c r="I126" s="268"/>
      <c r="J126" s="294"/>
      <c r="K126" s="294"/>
      <c r="L126" s="310"/>
      <c r="M126" s="310"/>
    </row>
    <row r="127" spans="1:13" ht="24" customHeight="1" x14ac:dyDescent="0.25">
      <c r="A127" s="1"/>
      <c r="B127" s="1"/>
      <c r="C127" s="445" t="str">
        <f>IF(D107="VOE", IF(SUM(E119:E122)=E123, "", "Base Pay + Overtime + Commissions/Tips do not add to the Gross Pay (Current Year).  Please correct the numbers or explain the difference."), "")</f>
        <v/>
      </c>
      <c r="D127" s="445"/>
      <c r="E127" s="445"/>
      <c r="F127" s="445"/>
      <c r="G127" s="445"/>
      <c r="H127" s="445"/>
      <c r="I127" s="268"/>
      <c r="J127" s="294"/>
      <c r="K127" s="294"/>
      <c r="L127" s="310"/>
      <c r="M127" s="310"/>
    </row>
    <row r="128" spans="1:13" ht="16.5" thickBot="1" x14ac:dyDescent="0.3">
      <c r="A128" s="1"/>
      <c r="C128" s="446"/>
      <c r="D128" s="446"/>
      <c r="G128" s="75" t="s">
        <v>220</v>
      </c>
      <c r="H128" s="76">
        <f>IF(OR(C137 = "", D137="", E137=""), IF(OR(C136 = "", D136 = "", E136 = ""), (E135-C135)/2, (E136-C136)/2), (E137-C137)/2)</f>
        <v>0</v>
      </c>
      <c r="I128" s="268"/>
      <c r="J128" s="294"/>
      <c r="K128" s="294"/>
      <c r="L128" s="310"/>
      <c r="M128" s="310"/>
    </row>
    <row r="129" spans="1:13" ht="15.75" customHeight="1" thickBot="1" x14ac:dyDescent="0.3">
      <c r="A129" s="1"/>
      <c r="B129" s="216" t="s">
        <v>221</v>
      </c>
      <c r="C129" s="447" t="s">
        <v>222</v>
      </c>
      <c r="D129" s="448"/>
      <c r="E129" s="143"/>
      <c r="F129" s="449" t="s">
        <v>223</v>
      </c>
      <c r="G129" s="450"/>
      <c r="H129" s="25" t="str">
        <f>IF(OR(H128="", H128 = 0, H128&gt;31), "", IF(H128 &gt;20, "Monthly", IF(H128&gt;14, "Semi-Monthly", IF(H128&gt;9, "Bi-Weekly", "Weekly"))))</f>
        <v/>
      </c>
      <c r="I129" s="268"/>
      <c r="J129" s="294"/>
      <c r="K129" s="294"/>
      <c r="L129" s="310"/>
      <c r="M129" s="310"/>
    </row>
    <row r="130" spans="1:13" ht="7.5" customHeight="1" thickTop="1" x14ac:dyDescent="0.25">
      <c r="A130" s="1"/>
      <c r="B130" s="23"/>
      <c r="C130" s="24"/>
      <c r="D130" s="24"/>
      <c r="E130" s="24"/>
      <c r="F130" s="266"/>
      <c r="G130" s="267"/>
      <c r="H130" s="25"/>
      <c r="I130" s="268"/>
      <c r="J130" s="294"/>
      <c r="K130" s="294"/>
      <c r="L130" s="310"/>
      <c r="M130" s="310"/>
    </row>
    <row r="131" spans="1:13" x14ac:dyDescent="0.25">
      <c r="A131" s="1"/>
      <c r="B131" s="1"/>
      <c r="C131" s="427" t="str">
        <f>IF(D107="Pay Stubs",IF(H105&lt;&gt;"",IF(OR(H105="Semi-Monthly",H105="Monthly"),"Enter number of Pay Periods to Date", IF(F131&gt;0,"Payroll Frequency changed, delete value in F131", "")),""), "")</f>
        <v/>
      </c>
      <c r="D131" s="427"/>
      <c r="E131" s="427"/>
      <c r="F131" s="45"/>
      <c r="G131" s="154">
        <f>IF(C131 = "Enter number of Pay Periods to Date", 50, 0)</f>
        <v>0</v>
      </c>
      <c r="H131" s="25"/>
      <c r="I131" s="268"/>
      <c r="J131" s="294"/>
      <c r="K131" s="294"/>
      <c r="L131" s="310"/>
      <c r="M131" s="310"/>
    </row>
    <row r="132" spans="1:13" ht="15.75" customHeight="1" x14ac:dyDescent="0.25">
      <c r="A132" s="1"/>
      <c r="B132" s="5"/>
      <c r="C132" s="435" t="str">
        <f xml:space="preserve"> IF(AND(OR(G143="", G143 = 0), OR(H143="", H143=0)), "", IF(H128&gt;31, "Pay stubs do not appear to be consecutive based on dates entered.", IF(OR( E136 &lt; C136, E136 &lt;D136, E137 &lt; C137, E137 &lt;D137), "Pay Stubs may be out of order.  Please check dates.",IF(H129 = "", "", IF(E129 = H129, "", "If Payroll Frequency selected does not equal Recommended please provide an explanation.")))))</f>
        <v/>
      </c>
      <c r="D132" s="435"/>
      <c r="E132" s="435"/>
      <c r="F132" s="435"/>
      <c r="G132" s="435"/>
      <c r="H132" s="435"/>
      <c r="I132" s="268"/>
      <c r="J132" s="294"/>
      <c r="K132" s="294"/>
      <c r="L132" s="310"/>
      <c r="M132" s="310"/>
    </row>
    <row r="133" spans="1:13" ht="7.5" customHeight="1" x14ac:dyDescent="0.25">
      <c r="A133" s="1"/>
      <c r="B133" s="1"/>
      <c r="C133" s="327"/>
      <c r="D133" s="268"/>
      <c r="E133" s="268"/>
      <c r="F133" s="268"/>
      <c r="G133" s="268"/>
      <c r="H133" s="268"/>
      <c r="I133" s="268"/>
      <c r="J133" s="294"/>
      <c r="K133" s="294"/>
      <c r="L133" s="310"/>
      <c r="M133" s="310"/>
    </row>
    <row r="134" spans="1:13" ht="24.75" thickBot="1" x14ac:dyDescent="0.3">
      <c r="A134" s="1"/>
      <c r="B134" s="26"/>
      <c r="C134" s="29" t="s">
        <v>224</v>
      </c>
      <c r="D134" s="29" t="s">
        <v>225</v>
      </c>
      <c r="E134" s="29" t="s">
        <v>226</v>
      </c>
      <c r="F134" s="28" t="s">
        <v>227</v>
      </c>
      <c r="G134" s="29" t="s">
        <v>228</v>
      </c>
      <c r="H134" s="29" t="s">
        <v>213</v>
      </c>
      <c r="I134" s="1"/>
      <c r="K134" s="294"/>
      <c r="L134" s="310"/>
      <c r="M134" s="310"/>
    </row>
    <row r="135" spans="1:13" x14ac:dyDescent="0.25">
      <c r="A135" s="1"/>
      <c r="B135" s="263" t="s">
        <v>229</v>
      </c>
      <c r="C135" s="166"/>
      <c r="D135" s="153"/>
      <c r="E135" s="167"/>
      <c r="F135" s="436" t="str">
        <f>IF(D107 = "Pay Stubs", IF(AND(H105 &lt;&gt; "", F109 &lt;&gt; ""), IF(H105 = "Annual", "1 pay check to date", IF(OR(H105="Semi-Monthly", H105 = "Monthly"), "", IF(E129 = "", "",CONCATENATE(G107," pay checks to date")))), ""), "")</f>
        <v/>
      </c>
      <c r="G135" s="439" t="str">
        <f>IF(D107 = "Pay Stubs", IF(G139 = "Hourly Pay Rate", IF((C138+D138+E138)/3&gt;VLOOKUP(H105,PayPeriods,6,FALSE),CONCATENATE("Average hours &gt; ", ROUND(VLOOKUP(H105, PayPeriods, 6, FALSE),2), " (Standard Work Hours in Year / Pay Periods in Year); ", ROUND(VLOOKUP(H105, PayPeriods, 6, FALSE),2), " hours used to calculate base pay."), ""), ""), "")</f>
        <v/>
      </c>
      <c r="H135" s="440"/>
      <c r="I135" s="30"/>
      <c r="K135" s="294"/>
      <c r="L135" s="310"/>
      <c r="M135" s="310"/>
    </row>
    <row r="136" spans="1:13" x14ac:dyDescent="0.25">
      <c r="A136" s="1"/>
      <c r="B136" s="263" t="s">
        <v>230</v>
      </c>
      <c r="C136" s="168"/>
      <c r="D136" s="169"/>
      <c r="E136" s="170"/>
      <c r="F136" s="437"/>
      <c r="G136" s="441"/>
      <c r="H136" s="442"/>
      <c r="I136" s="38"/>
      <c r="K136" s="294"/>
      <c r="L136" s="310"/>
      <c r="M136" s="310"/>
    </row>
    <row r="137" spans="1:13" x14ac:dyDescent="0.25">
      <c r="A137" s="1"/>
      <c r="B137" s="263" t="s">
        <v>231</v>
      </c>
      <c r="C137" s="168"/>
      <c r="D137" s="169"/>
      <c r="E137" s="171"/>
      <c r="F137" s="437"/>
      <c r="G137" s="441"/>
      <c r="H137" s="442"/>
      <c r="I137" s="30"/>
      <c r="K137" s="294"/>
      <c r="L137" s="310"/>
      <c r="M137" s="310"/>
    </row>
    <row r="138" spans="1:13" ht="16.5" thickBot="1" x14ac:dyDescent="0.3">
      <c r="A138" s="1"/>
      <c r="B138" s="328" t="s">
        <v>232</v>
      </c>
      <c r="C138" s="329"/>
      <c r="D138" s="330"/>
      <c r="E138" s="331"/>
      <c r="F138" s="438"/>
      <c r="G138" s="441"/>
      <c r="H138" s="442"/>
      <c r="I138" s="30"/>
      <c r="K138" s="294"/>
      <c r="L138" s="310"/>
      <c r="M138" s="310"/>
    </row>
    <row r="139" spans="1:13" ht="16.5" thickBot="1" x14ac:dyDescent="0.3">
      <c r="A139" s="1"/>
      <c r="B139" s="145" t="s">
        <v>214</v>
      </c>
      <c r="C139" s="274"/>
      <c r="D139" s="332"/>
      <c r="E139" s="333"/>
      <c r="F139" s="146" t="s">
        <v>233</v>
      </c>
      <c r="G139" s="443"/>
      <c r="H139" s="444"/>
      <c r="I139" s="30"/>
      <c r="K139" s="294"/>
      <c r="L139" s="310"/>
      <c r="M139" s="310"/>
    </row>
    <row r="140" spans="1:13" x14ac:dyDescent="0.25">
      <c r="A140" s="1"/>
      <c r="B140" s="334" t="s">
        <v>217</v>
      </c>
      <c r="C140" s="274"/>
      <c r="D140" s="332"/>
      <c r="E140" s="333"/>
      <c r="F140" s="335"/>
      <c r="G140" s="336" t="str">
        <f>IF(OR(E129 = "", G139 = ""), "", IF(AND(E136="", E137 = ""), "", IF(D107 = "Pay Stubs", IF(G139 = "Hourly Pay Rate", H110*E139*(VLOOKUP(H105,PayPeriods,3,FALSE)),E139*VLOOKUP(G139, PayRates, 2, FALSE)), "")))</f>
        <v/>
      </c>
      <c r="H140" s="42"/>
      <c r="I140" s="30"/>
      <c r="K140" s="294"/>
      <c r="L140" s="310"/>
      <c r="M140" s="310"/>
    </row>
    <row r="141" spans="1:13" x14ac:dyDescent="0.25">
      <c r="A141" s="1"/>
      <c r="B141" s="145" t="s">
        <v>183</v>
      </c>
      <c r="C141" s="274"/>
      <c r="D141" s="332"/>
      <c r="E141" s="333"/>
      <c r="F141" s="194"/>
      <c r="G141" s="337" t="str">
        <f>IF(E129="","",IF(AND(E136="",E137=""),"",IF(D107&lt;&gt;"Pay Stubs","", IF(YEAR(D109)=YEAR(E109), IF(OR(F141="", F141 = 0), (SUM(C141:E141)/3)*VLOOKUP(H105, PayPeriods, 3, FALSE), (F141/H109)*260), IF(J107=0,0,IF(OR(F141="", F141 = 0), SUM(C141:E141)/3*VLOOKUP(H105, PayPeriods, 3, FALSE), (F141/J107)*VLOOKUP(H105,PayPeriods,3,FALSE)))))))</f>
        <v/>
      </c>
      <c r="H141" s="19"/>
      <c r="I141" s="30"/>
      <c r="K141" s="294"/>
      <c r="L141" s="310"/>
      <c r="M141" s="310"/>
    </row>
    <row r="142" spans="1:13" x14ac:dyDescent="0.25">
      <c r="A142" s="1"/>
      <c r="B142" s="145" t="s">
        <v>153</v>
      </c>
      <c r="C142" s="274"/>
      <c r="D142" s="332"/>
      <c r="E142" s="333"/>
      <c r="F142" s="194"/>
      <c r="G142" s="319" t="str">
        <f>IF(E129="","",IF(AND(E136="",E137=""),"",IF(D107&lt;&gt;"Pay Stubs","", IF(YEAR(D109)=YEAR(E109), IF(OR(F142="", F142 = 0), (SUM(C142:E142)/3)*VLOOKUP(H105, PayPeriods, 3, FALSE), (F142/H109)*260), IF(J107=0,0,IF(OR(F142="", F142 = 0), SUM(C142:E142)/3*VLOOKUP(H105, PayPeriods, 3, FALSE), (F142/J107)*VLOOKUP(H105,PayPeriods,3,FALSE)))))))</f>
        <v/>
      </c>
      <c r="H142" s="19"/>
      <c r="I142" s="30"/>
      <c r="K142" s="294"/>
      <c r="L142" s="310"/>
      <c r="M142" s="310"/>
    </row>
    <row r="143" spans="1:13" ht="16.5" thickBot="1" x14ac:dyDescent="0.3">
      <c r="A143" s="1"/>
      <c r="B143" s="263" t="s">
        <v>234</v>
      </c>
      <c r="C143" s="338">
        <f>C140+C141+C142</f>
        <v>0</v>
      </c>
      <c r="D143" s="339">
        <f t="shared" ref="D143:E143" si="3">D140+D141+D142</f>
        <v>0</v>
      </c>
      <c r="E143" s="340">
        <f t="shared" si="3"/>
        <v>0</v>
      </c>
      <c r="F143" s="341"/>
      <c r="G143" s="337" t="str">
        <f>IF(E129 = "", "", IF(AND(E136 = "", E137=""), "", IF(D107 = "Pay Stubs", SUM(G140:G142), "")))</f>
        <v/>
      </c>
      <c r="H143" s="283" t="str">
        <f>IF(E129= "", "", IF(AND(E136="", E137 = ""), "", IF(D107 = "Pay Stubs", IF(YEAR(D109) = YEAR(F109), (F143/H109) *260, IF(J107 = 0, 0, (F143/J107)*VLOOKUP(H105,PayPeriods,3,FALSE))), "")))</f>
        <v/>
      </c>
      <c r="I143" s="30"/>
      <c r="J143" s="322"/>
      <c r="K143" s="294"/>
      <c r="L143" s="310"/>
      <c r="M143" s="310"/>
    </row>
    <row r="144" spans="1:13" ht="7.5" customHeight="1" x14ac:dyDescent="0.25">
      <c r="A144" s="1"/>
      <c r="B144" s="4"/>
      <c r="C144" s="321"/>
      <c r="D144" s="321"/>
      <c r="E144" s="321"/>
      <c r="F144" s="321"/>
      <c r="G144" s="321"/>
      <c r="H144" s="321"/>
      <c r="I144" s="30"/>
      <c r="J144" s="294"/>
      <c r="K144" s="294"/>
      <c r="L144" s="310"/>
      <c r="M144" s="310"/>
    </row>
    <row r="145" spans="1:13" x14ac:dyDescent="0.25">
      <c r="A145" s="1"/>
      <c r="B145" s="31" t="str">
        <f>IF(D107 = "VOE", "", IF(SUM(F140:F142) = 0, "",IF(SUM(F140:F142) = F143, "", "Year to Date Base pay, Overtime and Other income do not add to the Gross Wages, please correct or explain.")))</f>
        <v/>
      </c>
      <c r="C145" s="1"/>
      <c r="D145" s="1"/>
      <c r="E145" s="293"/>
      <c r="F145" s="268"/>
      <c r="G145" s="268"/>
      <c r="H145" s="268"/>
      <c r="I145" s="268"/>
      <c r="J145" s="294"/>
      <c r="K145" s="294"/>
      <c r="L145" s="310"/>
      <c r="M145" s="310"/>
    </row>
    <row r="146" spans="1:13" x14ac:dyDescent="0.25">
      <c r="A146" s="1"/>
      <c r="B146" s="31" t="str">
        <f>IF(D107 = "VOE", "", IF(F143 &lt; E143, "Year to Date Gross Wages must be greater than or equal to the last pay stub", ""))</f>
        <v/>
      </c>
      <c r="C146" s="1"/>
      <c r="D146" s="1"/>
      <c r="E146" s="268"/>
      <c r="F146" s="268"/>
      <c r="G146" s="268"/>
      <c r="H146" s="268"/>
      <c r="I146" s="268"/>
      <c r="J146" s="294"/>
      <c r="K146" s="294"/>
      <c r="L146" s="310"/>
      <c r="M146" s="310"/>
    </row>
    <row r="147" spans="1:13" x14ac:dyDescent="0.25">
      <c r="A147" s="1"/>
      <c r="B147" s="1"/>
      <c r="C147" s="31"/>
      <c r="D147" s="1"/>
      <c r="E147" s="268"/>
      <c r="F147" s="268"/>
      <c r="G147" s="268"/>
      <c r="H147" s="268"/>
      <c r="I147" s="268"/>
      <c r="J147" s="294"/>
      <c r="K147" s="294"/>
      <c r="L147" s="310"/>
      <c r="M147" s="310"/>
    </row>
    <row r="148" spans="1:13" x14ac:dyDescent="0.25">
      <c r="A148" s="1"/>
      <c r="B148" s="32" t="str">
        <f xml:space="preserve"> IF(AND(B149 = "", B150 = ""), "", "If Regular Base Hours and/or Base Pay Rate are not provided on the check stubs, enter the numbers calculated below.")</f>
        <v/>
      </c>
      <c r="C148" s="31"/>
      <c r="D148" s="1"/>
      <c r="E148" s="268"/>
      <c r="F148" s="268"/>
      <c r="G148" s="268"/>
      <c r="H148" s="268"/>
      <c r="I148" s="268"/>
      <c r="J148" s="294"/>
      <c r="K148" s="294"/>
      <c r="L148" s="310"/>
      <c r="M148" s="310"/>
    </row>
    <row r="149" spans="1:13" x14ac:dyDescent="0.25">
      <c r="A149" s="1"/>
      <c r="B149" s="33" t="str">
        <f>IF(D107 = "Pay Stubs", IF(G139 = "Hourly Pay Rate", IF(AND(C149="", D149 = "", E149 = ""), "","Hours Calculator"), ""), "")</f>
        <v/>
      </c>
      <c r="C149" s="34" t="str">
        <f>IF(D107 = "Pay Stubs", IF(G139 = "Hourly Pay Rate", IF(C139 = "", "",C140/C139), ""), "")</f>
        <v/>
      </c>
      <c r="D149" s="34" t="str">
        <f>IF(D107 = "Pay Stubs", IF(G139 = "Hourly Pay Rate", IF(D139 = "", "", D140/D139), ""), "")</f>
        <v/>
      </c>
      <c r="E149" s="34" t="str">
        <f>IF(D107 = "Pay Stubs", IF(G139 = "Hourly Pay Rate", IF(E139 = "", "", E140/E139), ""), "")</f>
        <v/>
      </c>
      <c r="F149" s="268"/>
      <c r="G149" s="35"/>
      <c r="H149" s="1"/>
      <c r="I149" s="268"/>
      <c r="J149" s="294"/>
      <c r="K149" s="294"/>
      <c r="L149" s="310"/>
      <c r="M149" s="310"/>
    </row>
    <row r="150" spans="1:13" x14ac:dyDescent="0.25">
      <c r="A150" s="1"/>
      <c r="B150" s="33" t="str">
        <f>IF(D107 = "Pay Stubs", IF(G139 = "Hourly Pay Rate", IF(AND(C150="", D150 = "", E150 = ""), "","Rate Calculator"), ""), "")</f>
        <v/>
      </c>
      <c r="C150" s="36" t="str">
        <f>IF(D107 = "Pay Stubs", IF(G139="Hourly Pay Rate", IF(OR(C138 = "",C138 = 0), "", C140/C138),""), "")</f>
        <v/>
      </c>
      <c r="D150" s="36" t="str">
        <f>IF(D107="Pay Stubs",IF(G139="Hourly Pay Rate",IF(OR(D138="", D138 = 0),"",D140/D138), ""),"")</f>
        <v/>
      </c>
      <c r="E150" s="36" t="str">
        <f>IF(D107 = "Pay Stubs", IF(G139="Hourly Pay Rate", IF(OR(E138 = "",E138 = 0), "", E140/E138), ""), "")</f>
        <v/>
      </c>
      <c r="F150" s="1"/>
      <c r="G150" s="35"/>
      <c r="H150" s="1"/>
      <c r="I150" s="268"/>
      <c r="J150" s="294"/>
      <c r="K150" s="294"/>
      <c r="L150" s="310"/>
      <c r="M150" s="310"/>
    </row>
    <row r="151" spans="1:13" x14ac:dyDescent="0.25">
      <c r="A151" s="1"/>
      <c r="B151" s="268"/>
      <c r="C151" s="268"/>
      <c r="D151" s="268"/>
      <c r="E151" s="268"/>
      <c r="F151" s="268"/>
      <c r="G151" s="1"/>
      <c r="H151" s="6"/>
      <c r="I151" s="268"/>
      <c r="J151" s="294"/>
      <c r="K151" s="294"/>
      <c r="L151" s="310"/>
      <c r="M151" s="310"/>
    </row>
    <row r="152" spans="1:13" ht="15" customHeight="1" x14ac:dyDescent="0.25">
      <c r="A152" s="1"/>
      <c r="B152" s="1"/>
      <c r="C152" s="1"/>
      <c r="D152" s="1"/>
      <c r="E152" s="1"/>
      <c r="F152" s="1"/>
      <c r="G152" s="1"/>
      <c r="H152" s="1"/>
      <c r="I152" s="1"/>
      <c r="J152" s="294"/>
      <c r="K152" s="294"/>
      <c r="L152" s="310"/>
      <c r="M152" s="310"/>
    </row>
    <row r="153" spans="1:13" ht="14.25" customHeight="1" thickBot="1" x14ac:dyDescent="0.3">
      <c r="A153" s="1"/>
      <c r="B153" s="212" t="s">
        <v>197</v>
      </c>
      <c r="C153" s="213"/>
      <c r="D153" s="212" t="str">
        <f>E5</f>
        <v>Name not entered on Household Summary</v>
      </c>
      <c r="E153" s="213"/>
      <c r="F153" s="213"/>
      <c r="G153" s="213"/>
      <c r="H153" s="214" t="s">
        <v>237</v>
      </c>
      <c r="I153" s="268"/>
      <c r="J153" s="294"/>
      <c r="K153" s="294"/>
      <c r="L153" s="310"/>
      <c r="M153" s="310"/>
    </row>
    <row r="154" spans="1:13" ht="12" customHeight="1" thickTop="1" thickBot="1" x14ac:dyDescent="0.3">
      <c r="A154" s="1"/>
      <c r="B154" s="1"/>
      <c r="C154" s="268"/>
      <c r="D154" s="1"/>
      <c r="E154" s="1"/>
      <c r="F154" s="1"/>
      <c r="G154" s="1"/>
      <c r="H154" s="1"/>
      <c r="I154" s="1"/>
      <c r="J154" s="294"/>
      <c r="K154" s="294"/>
      <c r="L154" s="310"/>
      <c r="M154" s="310"/>
    </row>
    <row r="155" spans="1:13" ht="16.5" thickBot="1" x14ac:dyDescent="0.3">
      <c r="A155" s="1"/>
      <c r="B155" s="5" t="s">
        <v>238</v>
      </c>
      <c r="C155" s="268" t="s">
        <v>200</v>
      </c>
      <c r="D155" s="421"/>
      <c r="E155" s="422"/>
      <c r="F155" s="422"/>
      <c r="G155" s="423"/>
      <c r="H155" s="191" t="str">
        <f>IF(D157="VOE", E167, IF(D157 = "Pay Stubs", E179, ""))</f>
        <v/>
      </c>
      <c r="I155" s="180"/>
      <c r="J155" s="181"/>
      <c r="K155" s="294"/>
      <c r="L155" s="310"/>
      <c r="M155" s="310"/>
    </row>
    <row r="156" spans="1:13" ht="7.5" customHeight="1" thickBot="1" x14ac:dyDescent="0.3">
      <c r="A156" s="1"/>
      <c r="B156" s="5"/>
      <c r="C156" s="268"/>
      <c r="D156" s="295"/>
      <c r="E156" s="80"/>
      <c r="F156" s="80"/>
      <c r="G156" s="72" t="s">
        <v>201</v>
      </c>
      <c r="H156" s="184" t="s">
        <v>202</v>
      </c>
      <c r="I156" s="182"/>
      <c r="J156" s="183"/>
      <c r="K156" s="294"/>
      <c r="L156" s="310"/>
      <c r="M156" s="310"/>
    </row>
    <row r="157" spans="1:13" ht="16.5" thickBot="1" x14ac:dyDescent="0.3">
      <c r="A157" s="1"/>
      <c r="B157" s="5"/>
      <c r="C157" s="88" t="s">
        <v>203</v>
      </c>
      <c r="D157" s="296"/>
      <c r="E157" s="150">
        <f>IF(OR(D157="",D159=""),0,1)</f>
        <v>0</v>
      </c>
      <c r="F157" s="77"/>
      <c r="G157" s="185" t="str">
        <f>IFERROR(IF(OR(H155 = "Monthly", H155="Semi-Monthly"), IF(D157="VOE", H168, IF(D157 = "Pay Stubs", F181, "")), ROUNDUP(H157,0)),"")</f>
        <v/>
      </c>
      <c r="H157" s="186" t="str">
        <f>IFERROR(G159/(VLOOKUP(H155, PayPeriods, 2, FALSE)),"")</f>
        <v/>
      </c>
      <c r="I157" s="187"/>
      <c r="J157" s="188" t="str">
        <f>IFERROR(IF(AND(H155="Bi-Weekly",G157&gt;26),26,IF(AND(H155="Bi-Weekly",G157&lt;=26),G157,IF(AND(H155="Semi-Weekly",G157&gt;24),24,IF(AND(H155="Weekly",G157&gt;52),52,IF(AND(H155="Weekly",G157&lt;=52),G157,G157))))),"")</f>
        <v/>
      </c>
      <c r="K157" s="294"/>
      <c r="L157" s="310"/>
      <c r="M157" s="310"/>
    </row>
    <row r="158" spans="1:13" ht="7.5" customHeight="1" thickBot="1" x14ac:dyDescent="0.3">
      <c r="A158" s="1"/>
      <c r="B158" s="5"/>
      <c r="C158" s="268"/>
      <c r="D158" s="297"/>
      <c r="E158" s="77"/>
      <c r="F158" s="72" t="s">
        <v>204</v>
      </c>
      <c r="G158" s="189" t="s">
        <v>205</v>
      </c>
      <c r="H158" s="190" t="s">
        <v>206</v>
      </c>
      <c r="I158" s="187"/>
      <c r="J158" s="188"/>
      <c r="K158" s="294"/>
      <c r="L158" s="310"/>
      <c r="M158" s="310"/>
    </row>
    <row r="159" spans="1:13" ht="16.5" thickBot="1" x14ac:dyDescent="0.3">
      <c r="A159" s="1"/>
      <c r="B159" s="1"/>
      <c r="C159" s="89" t="s">
        <v>207</v>
      </c>
      <c r="D159" s="298"/>
      <c r="E159" s="256" t="e">
        <f>CONCATENATE("1/1/",YEAR(F159))</f>
        <v>#VALUE!</v>
      </c>
      <c r="F159" s="76" t="str">
        <f>IF(D157 = "VOE", E168, IF(D157 = "Pay Stubs", IF(OR(C187 = "", D187="",E187 = ""), IF(OR(C186 = "",D186="", E186=""), "", E186), E187),""))</f>
        <v/>
      </c>
      <c r="G159" s="191" t="str">
        <f>IFERROR(IF(YEAR(D159) = YEAR(F159), F159-D159+1,F159-E159+1),"")</f>
        <v/>
      </c>
      <c r="H159" s="191" t="str">
        <f>IFERROR(ROUNDUP(G159*(5/7), 0),"")</f>
        <v/>
      </c>
      <c r="I159" s="192"/>
      <c r="J159" s="188"/>
      <c r="K159" s="294"/>
      <c r="L159" s="310"/>
      <c r="M159" s="310"/>
    </row>
    <row r="160" spans="1:13" ht="13.5" customHeight="1" thickBot="1" x14ac:dyDescent="0.3">
      <c r="A160" s="1"/>
      <c r="B160" s="15"/>
      <c r="C160" s="299"/>
      <c r="D160" s="300"/>
      <c r="E160" s="78"/>
      <c r="F160" s="78"/>
      <c r="G160" s="73" t="s">
        <v>208</v>
      </c>
      <c r="H160" s="79" t="str">
        <f>IF(D157 = "VOE", IF(E165&gt;VLOOKUP(H155, PayPeriods, 6, FALSE), VLOOKUP(H155, PayPeriods, 6, FALSE), E165),IF(D157="Pay Stubs", IF((C188+D188+E188)/3 &gt; VLOOKUP(H155, PayPeriods, 6, FALSE), VLOOKUP(H155, PayPeriods, 6, FALSE), (C188+D188+E188)/3), ""))</f>
        <v/>
      </c>
      <c r="I160" s="268"/>
      <c r="K160" s="294"/>
      <c r="L160" s="310"/>
      <c r="M160" s="310"/>
    </row>
    <row r="161" spans="1:13" ht="13.5" customHeight="1" thickTop="1" x14ac:dyDescent="0.25">
      <c r="A161" s="1"/>
      <c r="B161" s="1"/>
      <c r="C161" s="301"/>
      <c r="D161" s="302"/>
      <c r="E161" s="303"/>
      <c r="F161" s="303"/>
      <c r="G161" s="301"/>
      <c r="H161" s="16"/>
      <c r="I161" s="268"/>
      <c r="K161" s="294"/>
      <c r="L161" s="310"/>
      <c r="M161" s="310"/>
    </row>
    <row r="162" spans="1:13" ht="15.75" customHeight="1" thickBot="1" x14ac:dyDescent="0.3">
      <c r="A162" s="1"/>
      <c r="B162" s="215" t="s">
        <v>209</v>
      </c>
      <c r="C162" s="424" t="s">
        <v>210</v>
      </c>
      <c r="D162" s="424"/>
      <c r="E162" s="424"/>
      <c r="F162" s="424"/>
      <c r="G162" s="424"/>
      <c r="H162" s="424"/>
      <c r="I162" s="268"/>
      <c r="K162" s="294"/>
      <c r="L162" s="310"/>
      <c r="M162" s="310"/>
    </row>
    <row r="163" spans="1:13" ht="7.5" customHeight="1" thickTop="1" x14ac:dyDescent="0.25">
      <c r="A163" s="1"/>
      <c r="B163" s="17"/>
      <c r="C163" s="304"/>
      <c r="D163" s="302"/>
      <c r="E163" s="305"/>
      <c r="F163" s="305"/>
      <c r="G163" s="301"/>
      <c r="H163" s="301"/>
      <c r="I163" s="268"/>
      <c r="K163" s="294"/>
      <c r="L163" s="310"/>
      <c r="M163" s="310"/>
    </row>
    <row r="164" spans="1:13" ht="24.75" thickBot="1" x14ac:dyDescent="0.3">
      <c r="A164" s="1"/>
      <c r="B164" s="17"/>
      <c r="C164" s="18"/>
      <c r="D164" s="18"/>
      <c r="E164" s="140" t="s">
        <v>211</v>
      </c>
      <c r="F164" s="39" t="s">
        <v>176</v>
      </c>
      <c r="G164" s="40" t="s">
        <v>212</v>
      </c>
      <c r="H164" s="39" t="s">
        <v>213</v>
      </c>
      <c r="I164" s="306"/>
      <c r="K164" s="294"/>
      <c r="L164" s="310"/>
      <c r="M164" s="310"/>
    </row>
    <row r="165" spans="1:13" ht="16.5" thickBot="1" x14ac:dyDescent="0.3">
      <c r="A165" s="1"/>
      <c r="B165" s="1"/>
      <c r="C165" s="425" t="s">
        <v>180</v>
      </c>
      <c r="D165" s="426"/>
      <c r="E165" s="151"/>
      <c r="F165" s="307"/>
      <c r="G165" s="308"/>
      <c r="H165" s="142"/>
      <c r="I165" s="309"/>
      <c r="K165" s="294"/>
      <c r="L165" s="310"/>
      <c r="M165" s="310"/>
    </row>
    <row r="166" spans="1:13" ht="16.5" thickBot="1" x14ac:dyDescent="0.3">
      <c r="A166" s="1"/>
      <c r="B166" s="398" t="str">
        <f>IF(D157 = "VOE", IF(G166 = "Hourly Pay Rate", IF(E165&gt;VLOOKUP(H155,PayPeriods,6,FALSE),CONCATENATE("    Average hours &gt; ", ROUND(VLOOKUP(H155, PayPeriods, 6, FALSE),2), " (Standard Work Hours in Year / Pay Periods in Year);  ", ROUND(VLOOKUP(H155, PayPeriods, 6, FALSE),2), " hours used."), ""), ""), "")</f>
        <v/>
      </c>
      <c r="C166" s="428" t="s">
        <v>214</v>
      </c>
      <c r="D166" s="429"/>
      <c r="E166" s="193"/>
      <c r="F166" s="138" t="s">
        <v>215</v>
      </c>
      <c r="G166" s="451"/>
      <c r="H166" s="452"/>
      <c r="I166" s="268"/>
      <c r="K166" s="294"/>
      <c r="L166" s="310"/>
      <c r="M166" s="310"/>
    </row>
    <row r="167" spans="1:13" x14ac:dyDescent="0.25">
      <c r="A167" s="1"/>
      <c r="B167" s="398"/>
      <c r="C167" s="425" t="s">
        <v>216</v>
      </c>
      <c r="D167" s="426"/>
      <c r="E167" s="141"/>
      <c r="F167" s="432" t="str">
        <f>IF(AND(E167 &lt;&gt; "Monthly", E167 &lt;&gt; "Semi-Monthly", H168&gt;0), "Payroll Frequency changed, delete value in H168", "")</f>
        <v/>
      </c>
      <c r="G167" s="433"/>
      <c r="H167" s="434"/>
      <c r="I167" s="309"/>
      <c r="K167" s="294"/>
      <c r="L167" s="310"/>
      <c r="M167" s="310"/>
    </row>
    <row r="168" spans="1:13" x14ac:dyDescent="0.25">
      <c r="A168" s="1"/>
      <c r="B168" s="398"/>
      <c r="C168" s="405" t="s">
        <v>204</v>
      </c>
      <c r="D168" s="406"/>
      <c r="E168" s="152"/>
      <c r="F168" s="407" t="str">
        <f>IF(D157 = "VOE", IF(H155 &lt;&gt; "", IF(H155 = "Annual", "1 pay period", IF(OR(E167="Semi-Monthly", E167 = "Monthly"), "Enter # of Pay Periods to Date", IF(E168 = "", "",CONCATENATE(J157," pay periods to date")))), ""), "")</f>
        <v/>
      </c>
      <c r="G168" s="407"/>
      <c r="H168" s="44"/>
      <c r="I168" s="74">
        <f>IF(F168 = "Enter # of Pay Periods to Date", 50, 0)</f>
        <v>0</v>
      </c>
    </row>
    <row r="169" spans="1:13" x14ac:dyDescent="0.25">
      <c r="A169" s="1"/>
      <c r="B169" s="398"/>
      <c r="C169" s="408" t="s">
        <v>217</v>
      </c>
      <c r="D169" s="409"/>
      <c r="E169" s="194"/>
      <c r="F169" s="314" t="str">
        <f>IF(G169 = "", "", IF(G169 = 0, 0, G169/VLOOKUP(H155, PayPeriods, 3, FALSE)))</f>
        <v/>
      </c>
      <c r="G169" s="270" t="str">
        <f>IF(OR(G166="", E167 = "", E168=""), "", IF(D157="VOE",IF(G166="Hourly Pay Rate",H160*E166*VLOOKUP(H155, PayPeriods, 4, FALSE) *(VLOOKUP(H155,PayPeriods,3,FALSE)),E166*VLOOKUP(G166,PayRates,2,FALSE)),""))</f>
        <v/>
      </c>
      <c r="H169" s="42"/>
      <c r="I169" s="280"/>
    </row>
    <row r="170" spans="1:13" x14ac:dyDescent="0.25">
      <c r="A170" s="1"/>
      <c r="B170" s="265"/>
      <c r="C170" s="408" t="s">
        <v>183</v>
      </c>
      <c r="D170" s="409"/>
      <c r="E170" s="195"/>
      <c r="F170" s="293" t="str">
        <f>IF(OR(G166="", E167 = "", E168=""), "", IF(D157="VOE",IF(YEAR(D159) = YEAR(E159), (E170/H159)*VLOOKUP(H155, PayPeriods, 5,FALSE), IF(G157 = 0, 0, E170/G157)), ""))</f>
        <v/>
      </c>
      <c r="G170" s="315" t="str">
        <f>IF(OR(G166="", E167 = "", E168=""), "", IF(D157= "VOE", IF(YEAR(D159) = YEAR(E159), (E170/H159)*VLOOKUP(H155, PayPeriods, 5, FALSE) * VLOOKUP(H155, PayPeriods, 3,FALSE), IF(G157 = 0, 0, (E170/G157)*VLOOKUP(H155, PayPeriods, 3, FALSE))), ""))</f>
        <v/>
      </c>
      <c r="H170" s="19"/>
      <c r="I170" s="280"/>
    </row>
    <row r="171" spans="1:13" ht="15.75" customHeight="1" x14ac:dyDescent="0.25">
      <c r="A171" s="1"/>
      <c r="C171" s="416" t="s">
        <v>218</v>
      </c>
      <c r="D171" s="417"/>
      <c r="E171" s="160"/>
      <c r="F171" s="316"/>
      <c r="G171" s="317"/>
      <c r="H171" s="43"/>
      <c r="I171" s="293"/>
    </row>
    <row r="172" spans="1:13" x14ac:dyDescent="0.25">
      <c r="A172" s="1"/>
      <c r="C172" s="418"/>
      <c r="D172" s="419"/>
      <c r="E172" s="193"/>
      <c r="F172" s="318" t="str">
        <f>IF(OR(G166="", E167 = "", E168=""), "", IF(D157="VOE", IF(YEAR(D159) = YEAR(E159), (E172/H159)*VLOOKUP(H155, PayPeriods, 5,FALSE), IF(G157 = 0, 0, E172/G157)),""))</f>
        <v/>
      </c>
      <c r="G172" s="319" t="str">
        <f>IF(OR(G166="", E167 = "", E168=""), "", IF(D157 = "VOE", IF(YEAR(D159) = YEAR(E159), (E172/H159)*VLOOKUP(H155, PayPeriods, 5, FALSE) * VLOOKUP(H155, PayPeriods, 3,FALSE), IF(G157 = 0, 0, E172/G157)*VLOOKUP(H155, PayPeriods, 3, FALSE)), ""))</f>
        <v/>
      </c>
      <c r="H172" s="42"/>
      <c r="I172" s="293"/>
    </row>
    <row r="173" spans="1:13" x14ac:dyDescent="0.25">
      <c r="A173" s="1"/>
      <c r="C173" s="408" t="s">
        <v>219</v>
      </c>
      <c r="D173" s="409"/>
      <c r="E173" s="320">
        <f>E169+E170+E172</f>
        <v>0</v>
      </c>
      <c r="F173" s="139"/>
      <c r="G173" s="270" t="str">
        <f>IF(OR(G166="", E167 = "", E168=""), "", IF(D157 = "VOE", SUM(G169:G172),""))</f>
        <v/>
      </c>
      <c r="H173" s="20" t="str">
        <f>IF(OR(G166="",E167="",E168=""),"",IF(D157="VOE",IF(YEAR(D159) = YEAR(F159), (E173/H159) *260, IF(G157=0,0,(E173/G157)*VLOOKUP(H155,PayPeriods,3,FALSE))),""))</f>
        <v/>
      </c>
      <c r="I173" s="268"/>
    </row>
    <row r="174" spans="1:13" x14ac:dyDescent="0.25">
      <c r="A174" s="1"/>
      <c r="C174" s="408" t="str">
        <f>IF(E168="","Gross Pay Prior Year",CONCATENATE("Gross Pay ",YEAR(E168)-1))</f>
        <v>Gross Pay Prior Year</v>
      </c>
      <c r="D174" s="409"/>
      <c r="E174" s="194"/>
      <c r="F174" s="321"/>
      <c r="G174" s="321"/>
      <c r="H174" s="22"/>
      <c r="I174" s="268"/>
      <c r="J174" s="294"/>
    </row>
    <row r="175" spans="1:13" ht="16.5" thickBot="1" x14ac:dyDescent="0.3">
      <c r="A175" s="1"/>
      <c r="B175" s="21"/>
      <c r="C175" s="408" t="str">
        <f>IF(E168="","Gross Pay Prior Year",CONCATENATE("Gross Pay ",YEAR(E168)-2))</f>
        <v>Gross Pay Prior Year</v>
      </c>
      <c r="D175" s="409"/>
      <c r="E175" s="325"/>
      <c r="F175" s="321"/>
      <c r="G175" s="321"/>
      <c r="H175" s="22"/>
      <c r="I175" s="268"/>
      <c r="J175" s="294"/>
    </row>
    <row r="176" spans="1:13" ht="7.5" customHeight="1" x14ac:dyDescent="0.25">
      <c r="A176" s="1"/>
      <c r="B176" s="1"/>
      <c r="C176" s="309"/>
      <c r="D176" s="309"/>
      <c r="E176" s="321"/>
      <c r="F176" s="321"/>
      <c r="G176" s="321"/>
      <c r="H176" s="22"/>
      <c r="I176" s="268"/>
      <c r="J176" s="294"/>
    </row>
    <row r="177" spans="1:10" ht="24" customHeight="1" x14ac:dyDescent="0.25">
      <c r="A177" s="1"/>
      <c r="B177" s="1"/>
      <c r="C177" s="445" t="str">
        <f>IF(D157="VOE", IF(SUM(E169:E172)=E173, "", "Base Pay + Overtime + Commissions/Tips do not add to the Gross Pay (Current Year).  Please correct the numbers or explain the difference."), "")</f>
        <v/>
      </c>
      <c r="D177" s="445"/>
      <c r="E177" s="445"/>
      <c r="F177" s="445"/>
      <c r="G177" s="445"/>
      <c r="H177" s="445"/>
      <c r="I177" s="268"/>
      <c r="J177" s="294"/>
    </row>
    <row r="178" spans="1:10" ht="16.5" thickBot="1" x14ac:dyDescent="0.3">
      <c r="A178" s="1"/>
      <c r="C178" s="446"/>
      <c r="D178" s="446"/>
      <c r="G178" s="75" t="s">
        <v>220</v>
      </c>
      <c r="H178" s="76">
        <f>IF(OR(C187 = "", D187="", E187=""), IF(OR(C186 = "", D186 = "", E186 = ""), (E185-C185)/2, (E186-C186)/2), (E187-C187)/2)</f>
        <v>0</v>
      </c>
      <c r="I178" s="268"/>
      <c r="J178" s="294"/>
    </row>
    <row r="179" spans="1:10" ht="15.75" customHeight="1" thickBot="1" x14ac:dyDescent="0.3">
      <c r="A179" s="1"/>
      <c r="B179" s="216" t="s">
        <v>221</v>
      </c>
      <c r="C179" s="447" t="s">
        <v>222</v>
      </c>
      <c r="D179" s="448"/>
      <c r="E179" s="143"/>
      <c r="F179" s="449" t="s">
        <v>223</v>
      </c>
      <c r="G179" s="450"/>
      <c r="H179" s="25" t="str">
        <f>IF(OR(H178="", H178 = 0, H178&gt;31), "", IF(H178 &gt;20, "Monthly", IF(H178&gt;14, "Semi-Monthly", IF(H178&gt;9, "Bi-Weekly", "Weekly"))))</f>
        <v/>
      </c>
      <c r="I179" s="268"/>
      <c r="J179" s="294"/>
    </row>
    <row r="180" spans="1:10" ht="7.5" customHeight="1" thickTop="1" x14ac:dyDescent="0.25">
      <c r="A180" s="1"/>
      <c r="B180" s="23"/>
      <c r="C180" s="24"/>
      <c r="D180" s="24"/>
      <c r="E180" s="24"/>
      <c r="F180" s="266"/>
      <c r="G180" s="267"/>
      <c r="H180" s="25"/>
      <c r="I180" s="268"/>
      <c r="J180" s="294"/>
    </row>
    <row r="181" spans="1:10" x14ac:dyDescent="0.25">
      <c r="A181" s="1"/>
      <c r="B181" s="1"/>
      <c r="C181" s="427" t="str">
        <f>IF(D157="Pay Stubs",IF(H155&lt;&gt;"",IF(OR(H155="Semi-Monthly",H155="Monthly"),"Enter number of Pay Periods to Date", IF(F181&gt;0,"Payroll Frequency changed, delete value in F181", "")),""), "")</f>
        <v/>
      </c>
      <c r="D181" s="427"/>
      <c r="E181" s="427"/>
      <c r="F181" s="45"/>
      <c r="G181" s="154">
        <f>IF(C181 = "Enter number of Pay Periods to Date", 50, 0)</f>
        <v>0</v>
      </c>
      <c r="H181" s="25"/>
      <c r="I181" s="268"/>
      <c r="J181" s="294"/>
    </row>
    <row r="182" spans="1:10" ht="15.75" customHeight="1" x14ac:dyDescent="0.25">
      <c r="A182" s="1"/>
      <c r="B182" s="5"/>
      <c r="C182" s="435" t="str">
        <f xml:space="preserve"> IF(AND(OR(G193="", G193 = 0), OR(H193="", H193=0)), "", IF(H178&gt;31, "Pay stubs do not appear to be consecutive based on dates entered.", IF(OR( E186 &lt; C186, E186 &lt;D186, E187 &lt; C187, E187 &lt;D187), "Pay Stubs may be out of order.  Please check dates.",IF(H179 = "", "", IF(E179 = H179, "", "If Payroll Frequency selected does not equal Recommended please provide an explanation.")))))</f>
        <v/>
      </c>
      <c r="D182" s="435"/>
      <c r="E182" s="435"/>
      <c r="F182" s="435"/>
      <c r="G182" s="435"/>
      <c r="H182" s="435"/>
      <c r="I182" s="268"/>
      <c r="J182" s="294"/>
    </row>
    <row r="183" spans="1:10" ht="7.5" customHeight="1" x14ac:dyDescent="0.25">
      <c r="A183" s="1"/>
      <c r="B183" s="1"/>
      <c r="C183" s="327"/>
      <c r="D183" s="268"/>
      <c r="E183" s="268"/>
      <c r="F183" s="268"/>
      <c r="G183" s="268"/>
      <c r="H183" s="268"/>
      <c r="I183" s="268"/>
      <c r="J183" s="294"/>
    </row>
    <row r="184" spans="1:10" ht="24.75" thickBot="1" x14ac:dyDescent="0.3">
      <c r="A184" s="1"/>
      <c r="B184" s="26"/>
      <c r="C184" s="29" t="s">
        <v>224</v>
      </c>
      <c r="D184" s="29" t="s">
        <v>225</v>
      </c>
      <c r="E184" s="29" t="s">
        <v>226</v>
      </c>
      <c r="F184" s="28" t="s">
        <v>227</v>
      </c>
      <c r="G184" s="29" t="s">
        <v>228</v>
      </c>
      <c r="H184" s="29" t="s">
        <v>213</v>
      </c>
      <c r="I184" s="1"/>
    </row>
    <row r="185" spans="1:10" ht="15.75" customHeight="1" x14ac:dyDescent="0.25">
      <c r="A185" s="1"/>
      <c r="B185" s="263" t="s">
        <v>229</v>
      </c>
      <c r="C185" s="166"/>
      <c r="D185" s="153"/>
      <c r="E185" s="167"/>
      <c r="F185" s="436" t="str">
        <f>IF(D157 = "Pay Stubs", IF(AND(H155 &lt;&gt; "", F159 &lt;&gt; ""), IF(H155 = "Annual", "1 pay check to date", IF(OR(H155="Semi-Monthly", H155 = "Monthly"), "", IF(E179 = "", "",CONCATENATE(G157," pay checks to date")))), ""), "")</f>
        <v/>
      </c>
      <c r="G185" s="439" t="str">
        <f>IF(D157 = "Pay Stubs", IF(G189 = "Hourly Pay Rate", IF((C188+D188+E188)/3&gt;VLOOKUP(H155,PayPeriods,6,FALSE),CONCATENATE("Average hours &gt; ", ROUND(VLOOKUP(H155, PayPeriods, 6, FALSE),2), " (Standard Work Hours in Year / Pay Periods in Year); ", ROUND(VLOOKUP(H155, PayPeriods, 6, FALSE),2), " hours used to calculate base pay."), ""), ""), "")</f>
        <v/>
      </c>
      <c r="H185" s="440"/>
      <c r="I185" s="30"/>
    </row>
    <row r="186" spans="1:10" x14ac:dyDescent="0.25">
      <c r="A186" s="1"/>
      <c r="B186" s="263" t="s">
        <v>230</v>
      </c>
      <c r="C186" s="168"/>
      <c r="D186" s="169"/>
      <c r="E186" s="170"/>
      <c r="F186" s="437"/>
      <c r="G186" s="441"/>
      <c r="H186" s="442"/>
      <c r="I186" s="38"/>
    </row>
    <row r="187" spans="1:10" x14ac:dyDescent="0.25">
      <c r="A187" s="1"/>
      <c r="B187" s="263" t="s">
        <v>231</v>
      </c>
      <c r="C187" s="168"/>
      <c r="D187" s="169"/>
      <c r="E187" s="171"/>
      <c r="F187" s="437"/>
      <c r="G187" s="441"/>
      <c r="H187" s="442"/>
      <c r="I187" s="30"/>
    </row>
    <row r="188" spans="1:10" ht="16.5" thickBot="1" x14ac:dyDescent="0.3">
      <c r="A188" s="1"/>
      <c r="B188" s="328" t="s">
        <v>232</v>
      </c>
      <c r="C188" s="329"/>
      <c r="D188" s="330"/>
      <c r="E188" s="331"/>
      <c r="F188" s="438"/>
      <c r="G188" s="441"/>
      <c r="H188" s="442"/>
      <c r="I188" s="30"/>
    </row>
    <row r="189" spans="1:10" ht="16.5" thickBot="1" x14ac:dyDescent="0.3">
      <c r="A189" s="1"/>
      <c r="B189" s="145" t="s">
        <v>214</v>
      </c>
      <c r="C189" s="274"/>
      <c r="D189" s="332"/>
      <c r="E189" s="333"/>
      <c r="F189" s="146" t="s">
        <v>233</v>
      </c>
      <c r="G189" s="443"/>
      <c r="H189" s="444"/>
      <c r="I189" s="30"/>
    </row>
    <row r="190" spans="1:10" x14ac:dyDescent="0.25">
      <c r="A190" s="1"/>
      <c r="B190" s="334" t="s">
        <v>217</v>
      </c>
      <c r="C190" s="274"/>
      <c r="D190" s="332"/>
      <c r="E190" s="333"/>
      <c r="F190" s="335"/>
      <c r="G190" s="336" t="str">
        <f>IF(OR(E179 = "", G189 = ""), "", IF(AND(E186="", E187 = ""), "", IF(D157 = "Pay Stubs", IF(G189 = "Hourly Pay Rate", H160*E189*(VLOOKUP(H155,PayPeriods,3,FALSE)),E189*VLOOKUP(G189, PayRates, 2, FALSE)), "")))</f>
        <v/>
      </c>
      <c r="H190" s="42"/>
      <c r="I190" s="30"/>
    </row>
    <row r="191" spans="1:10" x14ac:dyDescent="0.25">
      <c r="A191" s="1"/>
      <c r="B191" s="145" t="s">
        <v>183</v>
      </c>
      <c r="C191" s="274"/>
      <c r="D191" s="332"/>
      <c r="E191" s="333"/>
      <c r="F191" s="194"/>
      <c r="G191" s="337" t="str">
        <f>IF(E179="","",IF(AND(E186="",E187=""),"",IF(D157&lt;&gt;"Pay Stubs","", IF(YEAR(D159)=YEAR(E159), IF(OR(F191="", F191 = 0), (SUM(C191:E191)/3)*VLOOKUP(H155, PayPeriods, 3, FALSE), (F191/H159)*260), IF(J157=0,0,IF(OR(F191="", F191 = 0), SUM(C191:E191)/3*VLOOKUP(H155, PayPeriods, 3, FALSE), (F191/J157)*VLOOKUP(H155,PayPeriods,3,FALSE)))))))</f>
        <v/>
      </c>
      <c r="H191" s="19"/>
      <c r="I191" s="30"/>
    </row>
    <row r="192" spans="1:10" x14ac:dyDescent="0.25">
      <c r="A192" s="1"/>
      <c r="B192" s="145" t="s">
        <v>153</v>
      </c>
      <c r="C192" s="274"/>
      <c r="D192" s="332"/>
      <c r="E192" s="333"/>
      <c r="F192" s="194"/>
      <c r="G192" s="319" t="str">
        <f>IF(E179="","",IF(AND(E186="",E187=""),"",IF(D157&lt;&gt;"Pay Stubs","", IF(YEAR(D159)=YEAR(E159), IF(OR(F192="", F192 = 0), (SUM(C192:E192)/3)*VLOOKUP(H155, PayPeriods, 3, FALSE), (F192/H159)*260), IF(J157=0,0,IF(OR(F192="", F192 = 0), SUM(C192:E192)/3*VLOOKUP(H155, PayPeriods, 3, FALSE), (F192/J157)*VLOOKUP(H155,PayPeriods,3,FALSE)))))))</f>
        <v/>
      </c>
      <c r="H192" s="19"/>
      <c r="I192" s="30"/>
    </row>
    <row r="193" spans="1:10" ht="16.5" thickBot="1" x14ac:dyDescent="0.3">
      <c r="A193" s="1"/>
      <c r="B193" s="263" t="s">
        <v>234</v>
      </c>
      <c r="C193" s="338">
        <f>C190+C191+C192</f>
        <v>0</v>
      </c>
      <c r="D193" s="339">
        <f t="shared" ref="D193:E193" si="4">D190+D191+D192</f>
        <v>0</v>
      </c>
      <c r="E193" s="340">
        <f t="shared" si="4"/>
        <v>0</v>
      </c>
      <c r="F193" s="341"/>
      <c r="G193" s="337" t="str">
        <f>IF(E179 = "", "", IF(AND(E186 = "", E187=""), "", IF(D157 = "Pay Stubs", SUM(G190:G192), "")))</f>
        <v/>
      </c>
      <c r="H193" s="283" t="str">
        <f>IF(E179= "", "", IF(AND(E186="", E187 = ""), "", IF(D157 = "Pay Stubs", IF(YEAR(D159) = YEAR(F159), (F193/H159) *260, IF(J157 = 0, 0, (F193/J157)*VLOOKUP(H155,PayPeriods,3,FALSE))), "")))</f>
        <v/>
      </c>
      <c r="I193" s="30"/>
      <c r="J193" s="322"/>
    </row>
    <row r="194" spans="1:10" ht="7.5" customHeight="1" x14ac:dyDescent="0.25">
      <c r="A194" s="1"/>
      <c r="B194" s="4"/>
      <c r="C194" s="321"/>
      <c r="D194" s="321"/>
      <c r="E194" s="321"/>
      <c r="F194" s="321"/>
      <c r="G194" s="321"/>
      <c r="H194" s="321"/>
      <c r="I194" s="30"/>
    </row>
    <row r="195" spans="1:10" x14ac:dyDescent="0.25">
      <c r="A195" s="1"/>
      <c r="B195" s="31" t="str">
        <f>IF(D157 = "VOE", "", IF(SUM(F190:F192) = 0, "",IF(SUM(F190:F192) = F193, "", "Year to Date Base pay, Overtime and Other income do not add to the Gross Wages, please correct or explain.")))</f>
        <v/>
      </c>
      <c r="C195" s="1"/>
      <c r="D195" s="1"/>
      <c r="E195" s="293"/>
      <c r="F195" s="268"/>
      <c r="G195" s="268"/>
      <c r="H195" s="268"/>
      <c r="I195" s="268"/>
    </row>
    <row r="196" spans="1:10" x14ac:dyDescent="0.25">
      <c r="A196" s="1"/>
      <c r="B196" s="31" t="str">
        <f>IF(D157 = "VOE", "", IF(F193 &lt; E193, "Year to Date Gross Wages must be greater than or equal to the last pay stub", ""))</f>
        <v/>
      </c>
      <c r="C196" s="1"/>
      <c r="D196" s="1"/>
      <c r="E196" s="268"/>
      <c r="F196" s="268"/>
      <c r="G196" s="268"/>
      <c r="H196" s="268"/>
      <c r="I196" s="268"/>
    </row>
    <row r="197" spans="1:10" x14ac:dyDescent="0.25">
      <c r="A197" s="1"/>
      <c r="B197" s="1"/>
      <c r="C197" s="31"/>
      <c r="D197" s="1"/>
      <c r="E197" s="268"/>
      <c r="F197" s="268"/>
      <c r="G197" s="268"/>
      <c r="H197" s="268"/>
      <c r="I197" s="268"/>
    </row>
    <row r="198" spans="1:10" x14ac:dyDescent="0.25">
      <c r="A198" s="1"/>
      <c r="B198" s="32" t="str">
        <f xml:space="preserve"> IF(AND(B199 = "", B200 = ""), "", "If Regular Base Hours and/or Base Pay Rate are not provided on the check stubs, enter the numbers calculated below.")</f>
        <v/>
      </c>
      <c r="C198" s="31"/>
      <c r="D198" s="1"/>
      <c r="E198" s="268"/>
      <c r="F198" s="268"/>
      <c r="G198" s="268"/>
      <c r="H198" s="268"/>
      <c r="I198" s="268"/>
    </row>
    <row r="199" spans="1:10" x14ac:dyDescent="0.25">
      <c r="A199" s="1"/>
      <c r="B199" s="33" t="str">
        <f>IF(D157 = "Pay Stubs", IF(G189 = "Hourly Pay Rate", IF(AND(C199="", D199 = "", E199 = ""), "","Hours Calculator"), ""), "")</f>
        <v/>
      </c>
      <c r="C199" s="34" t="str">
        <f>IF(D157 = "Pay Stubs", IF(G189 = "Hourly Pay Rate", IF(C189 = "", "",C190/C189), ""), "")</f>
        <v/>
      </c>
      <c r="D199" s="34" t="str">
        <f>IF(D157 = "Pay Stubs", IF(G189 = "Hourly Pay Rate", IF(D189 = "", "", D190/D189), ""), "")</f>
        <v/>
      </c>
      <c r="E199" s="34" t="str">
        <f>IF(D157 = "Pay Stubs", IF(G189 = "Hourly Pay Rate", IF(E189 = "", "", E190/E189), ""), "")</f>
        <v/>
      </c>
      <c r="F199" s="268"/>
      <c r="G199" s="35"/>
      <c r="H199" s="1"/>
      <c r="I199" s="268"/>
    </row>
    <row r="200" spans="1:10" x14ac:dyDescent="0.25">
      <c r="A200" s="1"/>
      <c r="B200" s="33" t="str">
        <f>IF(D157 = "Pay Stubs", IF(G189 = "Hourly Pay Rate", IF(AND(C200="", D200 = "", E200 = ""), "","Rate Calculator"), ""), "")</f>
        <v/>
      </c>
      <c r="C200" s="36" t="str">
        <f>IF(D157 = "Pay Stubs", IF(G189="Hourly Pay Rate", IF(OR(C188 = "",C188 = 0), "", C190/C188),""), "")</f>
        <v/>
      </c>
      <c r="D200" s="36" t="str">
        <f>IF(D157="Pay Stubs",IF(G189="Hourly Pay Rate",IF(OR(D188="", D188 = 0),"",D190/D188), ""),"")</f>
        <v/>
      </c>
      <c r="E200" s="36" t="str">
        <f>IF(D157 = "Pay Stubs", IF(G189="Hourly Pay Rate", IF(OR(E188 = "",E188 = 0), "", E190/E188), ""), "")</f>
        <v/>
      </c>
      <c r="F200" s="1"/>
      <c r="G200" s="35"/>
      <c r="H200" s="1"/>
      <c r="I200" s="268"/>
    </row>
    <row r="201" spans="1:10" x14ac:dyDescent="0.25">
      <c r="A201" s="1"/>
      <c r="B201" s="268"/>
      <c r="C201" s="268"/>
      <c r="D201" s="268"/>
      <c r="E201" s="268"/>
      <c r="F201" s="268"/>
      <c r="G201" s="1"/>
      <c r="H201" s="6"/>
      <c r="I201" s="268"/>
    </row>
    <row r="202" spans="1:10" ht="15" customHeight="1" x14ac:dyDescent="0.25">
      <c r="A202" s="1"/>
      <c r="B202" s="1"/>
      <c r="C202" s="1"/>
      <c r="D202" s="1"/>
      <c r="E202" s="1"/>
      <c r="F202" s="1"/>
      <c r="G202" s="1"/>
      <c r="H202" s="1"/>
      <c r="I202" s="1"/>
    </row>
    <row r="203" spans="1:10" ht="14.25" customHeight="1" thickBot="1" x14ac:dyDescent="0.3">
      <c r="A203" s="1"/>
      <c r="B203" s="212" t="s">
        <v>197</v>
      </c>
      <c r="C203" s="213"/>
      <c r="D203" s="212" t="str">
        <f>E5</f>
        <v>Name not entered on Household Summary</v>
      </c>
      <c r="E203" s="213"/>
      <c r="F203" s="213"/>
      <c r="G203" s="213"/>
      <c r="H203" s="214" t="s">
        <v>239</v>
      </c>
      <c r="I203" s="268"/>
    </row>
    <row r="204" spans="1:10" ht="12" customHeight="1" thickTop="1" thickBot="1" x14ac:dyDescent="0.3">
      <c r="A204" s="1"/>
      <c r="B204" s="1"/>
      <c r="C204" s="268"/>
      <c r="D204" s="1"/>
      <c r="E204" s="1"/>
      <c r="F204" s="1"/>
      <c r="G204" s="1"/>
      <c r="H204" s="1"/>
      <c r="I204" s="1"/>
    </row>
    <row r="205" spans="1:10" ht="16.5" thickBot="1" x14ac:dyDescent="0.3">
      <c r="A205" s="1"/>
      <c r="B205" s="5" t="s">
        <v>240</v>
      </c>
      <c r="C205" s="268" t="s">
        <v>200</v>
      </c>
      <c r="D205" s="421"/>
      <c r="E205" s="422"/>
      <c r="F205" s="422"/>
      <c r="G205" s="423"/>
      <c r="H205" s="191" t="str">
        <f>IF(D207="VOE", E217, IF(D207 = "Pay Stubs", E229, ""))</f>
        <v/>
      </c>
      <c r="I205" s="180"/>
      <c r="J205" s="181"/>
    </row>
    <row r="206" spans="1:10" ht="7.5" customHeight="1" thickBot="1" x14ac:dyDescent="0.3">
      <c r="A206" s="1"/>
      <c r="B206" s="5"/>
      <c r="C206" s="268"/>
      <c r="D206" s="295"/>
      <c r="E206" s="80"/>
      <c r="F206" s="80"/>
      <c r="G206" s="72" t="s">
        <v>201</v>
      </c>
      <c r="H206" s="184" t="s">
        <v>202</v>
      </c>
      <c r="I206" s="182"/>
      <c r="J206" s="183"/>
    </row>
    <row r="207" spans="1:10" ht="16.5" thickBot="1" x14ac:dyDescent="0.3">
      <c r="A207" s="1"/>
      <c r="B207" s="5"/>
      <c r="C207" s="88" t="s">
        <v>203</v>
      </c>
      <c r="D207" s="296"/>
      <c r="E207" s="150">
        <f>IF(OR(D207="",D209=""),0,1)</f>
        <v>0</v>
      </c>
      <c r="F207" s="77"/>
      <c r="G207" s="185" t="str">
        <f>IFERROR(IF(OR(H205 = "Monthly", H205="Semi-Monthly"), IF(D207="VOE", H218, IF(D207 = "Pay Stubs", F231, "")), ROUNDUP(H207,0)),"")</f>
        <v/>
      </c>
      <c r="H207" s="186" t="str">
        <f>IFERROR(G209/(VLOOKUP(H205, PayPeriods, 2, FALSE)),"")</f>
        <v/>
      </c>
      <c r="I207" s="187"/>
      <c r="J207" s="188" t="str">
        <f>IFERROR(IF(AND(H205="Bi-Weekly",G207&gt;26),26,IF(AND(H205="Bi-Weekly",G207&lt;=26),G207,IF(AND(H205="Semi-Weekly",G207&gt;24),24,IF(AND(H205="Weekly",G207&gt;52),52,IF(AND(H205="Weekly",G207&lt;=52),G207,G207))))),"")</f>
        <v/>
      </c>
    </row>
    <row r="208" spans="1:10" ht="7.5" customHeight="1" thickBot="1" x14ac:dyDescent="0.3">
      <c r="A208" s="1"/>
      <c r="B208" s="5"/>
      <c r="C208" s="268"/>
      <c r="D208" s="297"/>
      <c r="E208" s="77"/>
      <c r="F208" s="72" t="s">
        <v>204</v>
      </c>
      <c r="G208" s="189" t="s">
        <v>205</v>
      </c>
      <c r="H208" s="190" t="s">
        <v>206</v>
      </c>
      <c r="I208" s="187"/>
      <c r="J208" s="188"/>
    </row>
    <row r="209" spans="1:10" ht="16.5" thickBot="1" x14ac:dyDescent="0.3">
      <c r="A209" s="1"/>
      <c r="B209" s="1"/>
      <c r="C209" s="89" t="s">
        <v>207</v>
      </c>
      <c r="D209" s="298"/>
      <c r="E209" s="256" t="e">
        <f>CONCATENATE("1/1/",YEAR(F209))</f>
        <v>#VALUE!</v>
      </c>
      <c r="F209" s="76" t="str">
        <f>IF(D207 = "VOE", E218, IF(D207 = "Pay Stubs", IF(OR(C237 = "", D237="",E237 = ""), IF(OR(C236 = "",D236="", E236=""), "", E236), E237),""))</f>
        <v/>
      </c>
      <c r="G209" s="191" t="str">
        <f>IFERROR(IF(YEAR(D209) = YEAR(F209), F209-D209+1,F209-E209+1),"")</f>
        <v/>
      </c>
      <c r="H209" s="191" t="str">
        <f>IFERROR(ROUNDUP(G209*(5/7), 0),"")</f>
        <v/>
      </c>
      <c r="I209" s="192"/>
      <c r="J209" s="188"/>
    </row>
    <row r="210" spans="1:10" ht="13.5" customHeight="1" thickBot="1" x14ac:dyDescent="0.3">
      <c r="A210" s="1"/>
      <c r="B210" s="15"/>
      <c r="C210" s="299"/>
      <c r="D210" s="300"/>
      <c r="E210" s="78"/>
      <c r="F210" s="78"/>
      <c r="G210" s="73" t="s">
        <v>208</v>
      </c>
      <c r="H210" s="79" t="str">
        <f>IF(D207 = "VOE", IF(E215&gt;VLOOKUP(H205, PayPeriods, 6, FALSE), VLOOKUP(H205, PayPeriods, 6, FALSE), E215),IF(D207="Pay Stubs", IF((C238+D238+E238)/3 &gt; VLOOKUP(H205, PayPeriods, 6, FALSE), VLOOKUP(H205, PayPeriods, 6, FALSE), (C238+D238+E238)/3), ""))</f>
        <v/>
      </c>
      <c r="I210" s="268"/>
    </row>
    <row r="211" spans="1:10" ht="13.5" customHeight="1" thickTop="1" x14ac:dyDescent="0.25">
      <c r="A211" s="1"/>
      <c r="B211" s="1"/>
      <c r="C211" s="301"/>
      <c r="D211" s="302"/>
      <c r="E211" s="303"/>
      <c r="F211" s="303"/>
      <c r="G211" s="301"/>
      <c r="H211" s="16"/>
      <c r="I211" s="268"/>
    </row>
    <row r="212" spans="1:10" ht="15.75" customHeight="1" thickBot="1" x14ac:dyDescent="0.3">
      <c r="A212" s="1"/>
      <c r="B212" s="215" t="s">
        <v>209</v>
      </c>
      <c r="C212" s="424" t="s">
        <v>210</v>
      </c>
      <c r="D212" s="424"/>
      <c r="E212" s="424"/>
      <c r="F212" s="424"/>
      <c r="G212" s="424"/>
      <c r="H212" s="424"/>
      <c r="I212" s="268"/>
    </row>
    <row r="213" spans="1:10" ht="7.5" customHeight="1" thickTop="1" x14ac:dyDescent="0.25">
      <c r="A213" s="1"/>
      <c r="B213" s="17"/>
      <c r="C213" s="304"/>
      <c r="D213" s="302"/>
      <c r="E213" s="305"/>
      <c r="F213" s="305"/>
      <c r="G213" s="301"/>
      <c r="H213" s="301"/>
      <c r="I213" s="268"/>
    </row>
    <row r="214" spans="1:10" ht="24.75" thickBot="1" x14ac:dyDescent="0.3">
      <c r="A214" s="1"/>
      <c r="B214" s="17"/>
      <c r="C214" s="18"/>
      <c r="D214" s="18"/>
      <c r="E214" s="140" t="s">
        <v>211</v>
      </c>
      <c r="F214" s="39" t="s">
        <v>176</v>
      </c>
      <c r="G214" s="40" t="s">
        <v>212</v>
      </c>
      <c r="H214" s="39" t="s">
        <v>213</v>
      </c>
      <c r="I214" s="306"/>
    </row>
    <row r="215" spans="1:10" ht="16.5" thickBot="1" x14ac:dyDescent="0.3">
      <c r="A215" s="1"/>
      <c r="B215" s="1"/>
      <c r="C215" s="425" t="s">
        <v>180</v>
      </c>
      <c r="D215" s="426"/>
      <c r="E215" s="151"/>
      <c r="F215" s="307"/>
      <c r="G215" s="308"/>
      <c r="H215" s="142"/>
      <c r="I215" s="309"/>
    </row>
    <row r="216" spans="1:10" ht="16.5" thickBot="1" x14ac:dyDescent="0.3">
      <c r="A216" s="1"/>
      <c r="B216" s="398" t="str">
        <f>IF(D207 = "VOE", IF(G216 = "Hourly Pay Rate", IF(E215&gt;VLOOKUP(H205,PayPeriods,6,FALSE),CONCATENATE("    Average hours &gt; ", ROUND(VLOOKUP(H205, PayPeriods, 6, FALSE),2), " (Standard Work Hours in Year / Pay Periods in Year);  ", ROUND(VLOOKUP(H205, PayPeriods, 6, FALSE),2), " hours used."), ""), ""), "")</f>
        <v/>
      </c>
      <c r="C216" s="428" t="s">
        <v>214</v>
      </c>
      <c r="D216" s="429"/>
      <c r="E216" s="193"/>
      <c r="F216" s="138" t="s">
        <v>215</v>
      </c>
      <c r="G216" s="430"/>
      <c r="H216" s="431"/>
      <c r="I216" s="268"/>
    </row>
    <row r="217" spans="1:10" x14ac:dyDescent="0.25">
      <c r="A217" s="1"/>
      <c r="B217" s="398"/>
      <c r="C217" s="425" t="s">
        <v>216</v>
      </c>
      <c r="D217" s="426"/>
      <c r="E217" s="141"/>
      <c r="F217" s="432" t="str">
        <f>IF(AND(E217 &lt;&gt; "Monthly", E217 &lt;&gt; "Semi-Monthly", H218&gt;0), "Payroll Frequency changed, delete value in H218", "")</f>
        <v/>
      </c>
      <c r="G217" s="433"/>
      <c r="H217" s="434"/>
      <c r="I217" s="309"/>
    </row>
    <row r="218" spans="1:10" x14ac:dyDescent="0.25">
      <c r="A218" s="1"/>
      <c r="B218" s="398"/>
      <c r="C218" s="405" t="s">
        <v>204</v>
      </c>
      <c r="D218" s="406"/>
      <c r="E218" s="152"/>
      <c r="F218" s="407" t="str">
        <f>IF(D207 = "VOE", IF(H205 &lt;&gt; "", IF(H205 = "Annual", "1 pay period", IF(OR(E217="Semi-Monthly", E217 = "Monthly"), "Enter # of Pay Periods to Date", IF(E218 = "", "",CONCATENATE(J207," pay periods to date")))), ""), "")</f>
        <v/>
      </c>
      <c r="G218" s="407"/>
      <c r="H218" s="44"/>
      <c r="I218" s="74">
        <f>IF(F218 = "Enter # of Pay Periods to Date", 50, 0)</f>
        <v>0</v>
      </c>
    </row>
    <row r="219" spans="1:10" x14ac:dyDescent="0.25">
      <c r="A219" s="1"/>
      <c r="B219" s="398"/>
      <c r="C219" s="408" t="s">
        <v>217</v>
      </c>
      <c r="D219" s="409"/>
      <c r="E219" s="194"/>
      <c r="F219" s="314" t="str">
        <f>IF(G219 = "", "", IF(G219 = 0, 0, G219/VLOOKUP(H205, PayPeriods, 3, FALSE)))</f>
        <v/>
      </c>
      <c r="G219" s="270" t="str">
        <f>IF(OR(G216="", E217 = "", E218=""), "", IF(D207="VOE",IF(G216="Hourly Pay Rate",H210*E216*VLOOKUP(H205, PayPeriods, 4, FALSE) *(VLOOKUP(H205,PayPeriods,3,FALSE)),E216*VLOOKUP(G216,PayRates,2,FALSE)),""))</f>
        <v/>
      </c>
      <c r="H219" s="42"/>
      <c r="I219" s="280"/>
    </row>
    <row r="220" spans="1:10" x14ac:dyDescent="0.25">
      <c r="A220" s="1"/>
      <c r="B220" s="265"/>
      <c r="C220" s="408" t="s">
        <v>183</v>
      </c>
      <c r="D220" s="409"/>
      <c r="E220" s="195"/>
      <c r="F220" s="293" t="str">
        <f>IF(OR(G216="", E217 = "", E218=""), "", IF(D207="VOE",IF(YEAR(D209) = YEAR(E209), (E220/H209)*VLOOKUP(H205, PayPeriods, 5,FALSE), IF(G207 = 0, 0, E220/G207)), ""))</f>
        <v/>
      </c>
      <c r="G220" s="315" t="str">
        <f>IF(OR(G216="", E217 = "", E218=""), "", IF(D207= "VOE", IF(YEAR(D209) = YEAR(E209), (E220/H209)*VLOOKUP(H205, PayPeriods, 5, FALSE) * VLOOKUP(H205, PayPeriods, 3,FALSE), IF(G207 = 0, 0, (E220/G207)*VLOOKUP(H205, PayPeriods, 3, FALSE))), ""))</f>
        <v/>
      </c>
      <c r="H220" s="19"/>
      <c r="I220" s="280"/>
    </row>
    <row r="221" spans="1:10" ht="15.75" customHeight="1" x14ac:dyDescent="0.25">
      <c r="A221" s="1"/>
      <c r="C221" s="416" t="s">
        <v>218</v>
      </c>
      <c r="D221" s="417"/>
      <c r="E221" s="160"/>
      <c r="F221" s="316"/>
      <c r="G221" s="317"/>
      <c r="H221" s="43"/>
      <c r="I221" s="293"/>
    </row>
    <row r="222" spans="1:10" x14ac:dyDescent="0.25">
      <c r="A222" s="1"/>
      <c r="C222" s="418"/>
      <c r="D222" s="419"/>
      <c r="E222" s="193"/>
      <c r="F222" s="318" t="str">
        <f>IF(OR(G216="", E217 = "", E218=""), "", IF(D207="VOE", IF(YEAR(D209) = YEAR(E209), (E222/H209)*VLOOKUP(H205, PayPeriods, 5,FALSE), IF(G207 = 0, 0, E222/G207)),""))</f>
        <v/>
      </c>
      <c r="G222" s="319" t="str">
        <f>IF(OR(G216="", E217 = "", E218=""), "", IF(D207 = "VOE", IF(YEAR(D209) = YEAR(E209), (E222/H209)*VLOOKUP(H205, PayPeriods, 5, FALSE) * VLOOKUP(H205, PayPeriods, 3,FALSE), IF(G207 = 0, 0, E222/G207)*VLOOKUP(H205, PayPeriods, 3, FALSE)), ""))</f>
        <v/>
      </c>
      <c r="H222" s="42"/>
      <c r="I222" s="293"/>
    </row>
    <row r="223" spans="1:10" x14ac:dyDescent="0.25">
      <c r="A223" s="1"/>
      <c r="C223" s="408" t="s">
        <v>219</v>
      </c>
      <c r="D223" s="409"/>
      <c r="E223" s="320">
        <f>E219+E220+E222</f>
        <v>0</v>
      </c>
      <c r="F223" s="139"/>
      <c r="G223" s="270" t="str">
        <f>IF(OR(G216="", E217 = "", E218=""), "", IF(D207 = "VOE", SUM(G219:G222),""))</f>
        <v/>
      </c>
      <c r="H223" s="20" t="str">
        <f>IF(OR(G216="",E217="",E218=""),"",IF(D207="VOE",IF(YEAR(D209) = YEAR(F209), (E223/H209) *260, IF(G207=0,0,(E223/G207)*VLOOKUP(H205,PayPeriods,3,FALSE))),""))</f>
        <v/>
      </c>
      <c r="I223" s="268"/>
    </row>
    <row r="224" spans="1:10" x14ac:dyDescent="0.25">
      <c r="A224" s="1"/>
      <c r="C224" s="408" t="str">
        <f>IF(E218="","Gross Pay Prior Year",CONCATENATE("Gross Pay ",YEAR(E218)-1))</f>
        <v>Gross Pay Prior Year</v>
      </c>
      <c r="D224" s="409"/>
      <c r="E224" s="194"/>
      <c r="F224" s="321"/>
      <c r="G224" s="321"/>
      <c r="H224" s="22"/>
      <c r="I224" s="268"/>
      <c r="J224" s="294"/>
    </row>
    <row r="225" spans="1:10" ht="16.5" thickBot="1" x14ac:dyDescent="0.3">
      <c r="A225" s="1"/>
      <c r="B225" s="21"/>
      <c r="C225" s="408" t="str">
        <f>IF(E218="","Gross Pay Prior Year",CONCATENATE("Gross Pay ",YEAR(E218)-2))</f>
        <v>Gross Pay Prior Year</v>
      </c>
      <c r="D225" s="409"/>
      <c r="E225" s="325"/>
      <c r="F225" s="321"/>
      <c r="G225" s="321"/>
      <c r="H225" s="22"/>
      <c r="I225" s="268"/>
      <c r="J225" s="294"/>
    </row>
    <row r="226" spans="1:10" ht="7.5" customHeight="1" x14ac:dyDescent="0.25">
      <c r="A226" s="1"/>
      <c r="B226" s="1"/>
      <c r="C226" s="309"/>
      <c r="D226" s="309"/>
      <c r="E226" s="321"/>
      <c r="F226" s="321"/>
      <c r="G226" s="321"/>
      <c r="H226" s="22"/>
      <c r="I226" s="268"/>
      <c r="J226" s="294"/>
    </row>
    <row r="227" spans="1:10" ht="24" customHeight="1" x14ac:dyDescent="0.25">
      <c r="A227" s="1"/>
      <c r="B227" s="1"/>
      <c r="C227" s="445" t="str">
        <f>IF(D207="VOE", IF(SUM(E219:E222)=E223, "", "Base Pay + Overtime + Commissions/Tips do not add to the Gross Pay (Current Year).  Please correct the numbers or explain the difference."), "")</f>
        <v/>
      </c>
      <c r="D227" s="445"/>
      <c r="E227" s="445"/>
      <c r="F227" s="445"/>
      <c r="G227" s="445"/>
      <c r="H227" s="445"/>
      <c r="I227" s="268"/>
      <c r="J227" s="294"/>
    </row>
    <row r="228" spans="1:10" ht="16.5" thickBot="1" x14ac:dyDescent="0.3">
      <c r="A228" s="1"/>
      <c r="C228" s="446"/>
      <c r="D228" s="446"/>
      <c r="G228" s="75" t="s">
        <v>220</v>
      </c>
      <c r="H228" s="76">
        <f>IF(OR(C237 = "", D237="", E237=""), IF(OR(C236 = "", D236 = "", E236 = ""), (E235-C235)/2, (E236-C236)/2), (E237-C237)/2)</f>
        <v>0</v>
      </c>
      <c r="I228" s="268"/>
      <c r="J228" s="294"/>
    </row>
    <row r="229" spans="1:10" ht="15.75" customHeight="1" thickBot="1" x14ac:dyDescent="0.3">
      <c r="A229" s="1"/>
      <c r="B229" s="216" t="s">
        <v>221</v>
      </c>
      <c r="C229" s="447" t="s">
        <v>222</v>
      </c>
      <c r="D229" s="448"/>
      <c r="E229" s="143"/>
      <c r="F229" s="449" t="s">
        <v>223</v>
      </c>
      <c r="G229" s="450"/>
      <c r="H229" s="25" t="str">
        <f>IF(OR(H228="", H228 = 0, H228&gt;31), "", IF(H228 &gt;20, "Monthly", IF(H228&gt;14, "Semi-Monthly", IF(H228&gt;9, "Bi-Weekly", "Weekly"))))</f>
        <v/>
      </c>
      <c r="I229" s="268"/>
      <c r="J229" s="294"/>
    </row>
    <row r="230" spans="1:10" ht="7.5" customHeight="1" thickTop="1" x14ac:dyDescent="0.25">
      <c r="A230" s="1"/>
      <c r="B230" s="23"/>
      <c r="C230" s="24"/>
      <c r="D230" s="24"/>
      <c r="E230" s="24"/>
      <c r="F230" s="266"/>
      <c r="G230" s="267"/>
      <c r="H230" s="25"/>
      <c r="I230" s="268"/>
      <c r="J230" s="294"/>
    </row>
    <row r="231" spans="1:10" x14ac:dyDescent="0.25">
      <c r="A231" s="1"/>
      <c r="B231" s="1"/>
      <c r="C231" s="427" t="str">
        <f>IF(D207="Pay Stubs",IF(H205&lt;&gt;"",IF(OR(H205="Semi-Monthly",H205="Monthly"),"Enter number of Pay Periods to Date", IF(F231&gt;0,"Payroll Frequency changed, delete value in F231", "")),""), "")</f>
        <v/>
      </c>
      <c r="D231" s="427"/>
      <c r="E231" s="427"/>
      <c r="F231" s="45"/>
      <c r="G231" s="154">
        <f>IF(C231 = "Enter number of Pay Periods to Date", 50, 0)</f>
        <v>0</v>
      </c>
      <c r="H231" s="25"/>
      <c r="I231" s="268"/>
      <c r="J231" s="294"/>
    </row>
    <row r="232" spans="1:10" ht="15.75" customHeight="1" x14ac:dyDescent="0.25">
      <c r="A232" s="1"/>
      <c r="B232" s="5"/>
      <c r="C232" s="435" t="str">
        <f xml:space="preserve"> IF(AND(OR(G243="", G243 = 0), OR(H243="", H243=0)), "", IF(H228&gt;31, "Pay stubs do not appear to be consecutive based on dates entered.", IF(OR( E236 &lt; C236, E236 &lt;D236, E237 &lt; C237, E237 &lt;D237), "Pay Stubs may be out of order.  Please check dates.",IF(H229 = "", "", IF(E229 = H229, "", "If Payroll Frequency selected does not equal Recommended please provide an explanation.")))))</f>
        <v/>
      </c>
      <c r="D232" s="435"/>
      <c r="E232" s="435"/>
      <c r="F232" s="435"/>
      <c r="G232" s="435"/>
      <c r="H232" s="435"/>
      <c r="I232" s="268"/>
      <c r="J232" s="294"/>
    </row>
    <row r="233" spans="1:10" ht="7.5" customHeight="1" x14ac:dyDescent="0.25">
      <c r="A233" s="1"/>
      <c r="B233" s="1"/>
      <c r="C233" s="327"/>
      <c r="D233" s="268"/>
      <c r="E233" s="268"/>
      <c r="F233" s="268"/>
      <c r="G233" s="268"/>
      <c r="H233" s="268"/>
      <c r="I233" s="268"/>
      <c r="J233" s="294"/>
    </row>
    <row r="234" spans="1:10" ht="24.75" thickBot="1" x14ac:dyDescent="0.3">
      <c r="A234" s="1"/>
      <c r="B234" s="26"/>
      <c r="C234" s="29" t="s">
        <v>224</v>
      </c>
      <c r="D234" s="29" t="s">
        <v>225</v>
      </c>
      <c r="E234" s="29" t="s">
        <v>226</v>
      </c>
      <c r="F234" s="28" t="s">
        <v>227</v>
      </c>
      <c r="G234" s="29" t="s">
        <v>228</v>
      </c>
      <c r="H234" s="29" t="s">
        <v>213</v>
      </c>
      <c r="I234" s="1"/>
    </row>
    <row r="235" spans="1:10" ht="15.75" customHeight="1" x14ac:dyDescent="0.25">
      <c r="A235" s="1"/>
      <c r="B235" s="263" t="s">
        <v>229</v>
      </c>
      <c r="C235" s="166"/>
      <c r="D235" s="153"/>
      <c r="E235" s="167"/>
      <c r="F235" s="436" t="str">
        <f>IF(D207 = "Pay Stubs", IF(AND(H205 &lt;&gt; "", F209 &lt;&gt; ""), IF(H205 = "Annual", "1 pay check to date", IF(OR(H205="Semi-Monthly", H205 = "Monthly"), "", IF(E229 = "", "",CONCATENATE(G207," pay checks to date")))), ""), "")</f>
        <v/>
      </c>
      <c r="G235" s="439" t="str">
        <f>IF(D207 = "Pay Stubs", IF(G239 = "Hourly Pay Rate", IF((C238+D238+E238)/3&gt;VLOOKUP(H205,PayPeriods,6,FALSE),CONCATENATE("Average hours &gt; ", ROUND(VLOOKUP(H205, PayPeriods, 6, FALSE),2), " (Standard Work Hours in Year / Pay Periods in Year); ", ROUND(VLOOKUP(H205, PayPeriods, 6, FALSE),2), " hours used to calculate base pay."), ""), ""), "")</f>
        <v/>
      </c>
      <c r="H235" s="440"/>
      <c r="I235" s="30"/>
    </row>
    <row r="236" spans="1:10" x14ac:dyDescent="0.25">
      <c r="A236" s="1"/>
      <c r="B236" s="263" t="s">
        <v>230</v>
      </c>
      <c r="C236" s="168"/>
      <c r="D236" s="169"/>
      <c r="E236" s="170"/>
      <c r="F236" s="437"/>
      <c r="G236" s="441"/>
      <c r="H236" s="442"/>
      <c r="I236" s="38"/>
    </row>
    <row r="237" spans="1:10" x14ac:dyDescent="0.25">
      <c r="A237" s="1"/>
      <c r="B237" s="263" t="s">
        <v>231</v>
      </c>
      <c r="C237" s="168"/>
      <c r="D237" s="169"/>
      <c r="E237" s="171"/>
      <c r="F237" s="437"/>
      <c r="G237" s="441"/>
      <c r="H237" s="442"/>
      <c r="I237" s="30"/>
    </row>
    <row r="238" spans="1:10" ht="16.5" thickBot="1" x14ac:dyDescent="0.3">
      <c r="A238" s="1"/>
      <c r="B238" s="328" t="s">
        <v>232</v>
      </c>
      <c r="C238" s="329"/>
      <c r="D238" s="330"/>
      <c r="E238" s="331"/>
      <c r="F238" s="438"/>
      <c r="G238" s="441"/>
      <c r="H238" s="442"/>
      <c r="I238" s="30"/>
    </row>
    <row r="239" spans="1:10" ht="16.5" thickBot="1" x14ac:dyDescent="0.3">
      <c r="A239" s="1"/>
      <c r="B239" s="145" t="s">
        <v>214</v>
      </c>
      <c r="C239" s="274"/>
      <c r="D239" s="332"/>
      <c r="E239" s="333"/>
      <c r="F239" s="146" t="s">
        <v>233</v>
      </c>
      <c r="G239" s="443"/>
      <c r="H239" s="444"/>
      <c r="I239" s="30"/>
    </row>
    <row r="240" spans="1:10" x14ac:dyDescent="0.25">
      <c r="A240" s="1"/>
      <c r="B240" s="334" t="s">
        <v>217</v>
      </c>
      <c r="C240" s="274"/>
      <c r="D240" s="332"/>
      <c r="E240" s="333"/>
      <c r="F240" s="335"/>
      <c r="G240" s="336" t="str">
        <f>IF(OR(E229 = "", G239 = ""), "", IF(AND(E236="", E237 = ""), "", IF(D207 = "Pay Stubs", IF(G239 = "Hourly Pay Rate", H210*E239*(VLOOKUP(H205,PayPeriods,3,FALSE)),E239*VLOOKUP(G239, PayRates, 2, FALSE)), "")))</f>
        <v/>
      </c>
      <c r="H240" s="42"/>
      <c r="I240" s="30"/>
    </row>
    <row r="241" spans="1:10" x14ac:dyDescent="0.25">
      <c r="A241" s="1"/>
      <c r="B241" s="145" t="s">
        <v>183</v>
      </c>
      <c r="C241" s="274"/>
      <c r="D241" s="332"/>
      <c r="E241" s="333"/>
      <c r="F241" s="194"/>
      <c r="G241" s="337" t="str">
        <f>IF(E229="","",IF(AND(E236="",E237=""),"",IF(D207&lt;&gt;"Pay Stubs","", IF(YEAR(D209)=YEAR(E209), IF(OR(F241="", F241 = 0), (SUM(C241:E241)/3)*VLOOKUP(H205, PayPeriods, 3, FALSE), (F241/H209)*260), IF(J207=0,0,IF(OR(F241="", F241 = 0), SUM(C241:E241)/3*VLOOKUP(H205, PayPeriods, 3, FALSE), (F241/J207)*VLOOKUP(H205,PayPeriods,3,FALSE)))))))</f>
        <v/>
      </c>
      <c r="H241" s="19"/>
      <c r="I241" s="30"/>
    </row>
    <row r="242" spans="1:10" x14ac:dyDescent="0.25">
      <c r="A242" s="1"/>
      <c r="B242" s="145" t="s">
        <v>153</v>
      </c>
      <c r="C242" s="274"/>
      <c r="D242" s="332"/>
      <c r="E242" s="333"/>
      <c r="F242" s="194"/>
      <c r="G242" s="319" t="str">
        <f>IF(E229="","",IF(AND(E236="",E237=""),"",IF(D207&lt;&gt;"Pay Stubs","", IF(YEAR(D209)=YEAR(E209), IF(OR(F242="", F242 = 0), (SUM(C242:E242)/3)*VLOOKUP(H205, PayPeriods, 3, FALSE), (F242/H209)*260), IF(J207=0,0,IF(OR(F242="", F242 = 0), SUM(C242:E242)/3*VLOOKUP(H205, PayPeriods, 3, FALSE), (F242/J207)*VLOOKUP(H205,PayPeriods,3,FALSE)))))))</f>
        <v/>
      </c>
      <c r="H242" s="19"/>
      <c r="I242" s="30"/>
    </row>
    <row r="243" spans="1:10" ht="16.5" thickBot="1" x14ac:dyDescent="0.3">
      <c r="A243" s="1"/>
      <c r="B243" s="263" t="s">
        <v>234</v>
      </c>
      <c r="C243" s="338">
        <f>C240+C241+C242</f>
        <v>0</v>
      </c>
      <c r="D243" s="339">
        <f t="shared" ref="D243:E243" si="5">D240+D241+D242</f>
        <v>0</v>
      </c>
      <c r="E243" s="340">
        <f t="shared" si="5"/>
        <v>0</v>
      </c>
      <c r="F243" s="341"/>
      <c r="G243" s="337" t="str">
        <f>IF(E229 = "", "", IF(AND(E236 = "", E237=""), "", IF(D207 = "Pay Stubs", SUM(G240:G242), "")))</f>
        <v/>
      </c>
      <c r="H243" s="283" t="str">
        <f>IF(E229= "", "", IF(AND(E236="", E237 = ""), "", IF(D207 = "Pay Stubs", IF(YEAR(D209) = YEAR(F209), (F243/H209) *260, IF(J207 = 0, 0, (F243/J207)*VLOOKUP(H205,PayPeriods,3,FALSE))), "")))</f>
        <v/>
      </c>
      <c r="I243" s="30"/>
      <c r="J243" s="322"/>
    </row>
    <row r="244" spans="1:10" ht="7.5" customHeight="1" x14ac:dyDescent="0.25">
      <c r="A244" s="1"/>
      <c r="B244" s="4"/>
      <c r="C244" s="321"/>
      <c r="D244" s="321"/>
      <c r="E244" s="321"/>
      <c r="F244" s="321"/>
      <c r="G244" s="321"/>
      <c r="H244" s="321"/>
      <c r="I244" s="30"/>
    </row>
    <row r="245" spans="1:10" x14ac:dyDescent="0.25">
      <c r="A245" s="1"/>
      <c r="B245" s="31" t="str">
        <f>IF(D207 = "VOE", "", IF(SUM(F240:F242) = 0, "",IF(SUM(F240:F242) = F243, "", "Year to Date Base pay, Overtime and Other income do not add to the Gross Wages, please correct or explain.")))</f>
        <v/>
      </c>
      <c r="C245" s="1"/>
      <c r="D245" s="1"/>
      <c r="E245" s="293"/>
      <c r="F245" s="268"/>
      <c r="G245" s="268"/>
      <c r="H245" s="268"/>
      <c r="I245" s="268"/>
    </row>
    <row r="246" spans="1:10" x14ac:dyDescent="0.25">
      <c r="A246" s="1"/>
      <c r="B246" s="31" t="str">
        <f>IF(D207 = "VOE", "", IF(F243 &lt; E243, "Year to Date Gross Wages must be greater than or equal to the last pay stub", ""))</f>
        <v/>
      </c>
      <c r="C246" s="1"/>
      <c r="D246" s="1"/>
      <c r="E246" s="268"/>
      <c r="F246" s="268"/>
      <c r="G246" s="268"/>
      <c r="H246" s="268"/>
      <c r="I246" s="268"/>
    </row>
    <row r="247" spans="1:10" x14ac:dyDescent="0.25">
      <c r="A247" s="1"/>
      <c r="B247" s="1"/>
      <c r="C247" s="31"/>
      <c r="D247" s="1"/>
      <c r="E247" s="268"/>
      <c r="F247" s="268"/>
      <c r="G247" s="268"/>
      <c r="H247" s="268"/>
      <c r="I247" s="268"/>
    </row>
    <row r="248" spans="1:10" x14ac:dyDescent="0.25">
      <c r="A248" s="1"/>
      <c r="B248" s="32" t="str">
        <f xml:space="preserve"> IF(AND(B249 = "", B250 = ""), "", "If Regular Base Hours and/or Base Pay Rate are not provided on the check stubs, enter the numbers calculated below.")</f>
        <v/>
      </c>
      <c r="C248" s="31"/>
      <c r="D248" s="1"/>
      <c r="E248" s="268"/>
      <c r="F248" s="268"/>
      <c r="G248" s="268"/>
      <c r="H248" s="268"/>
      <c r="I248" s="268"/>
    </row>
    <row r="249" spans="1:10" x14ac:dyDescent="0.25">
      <c r="A249" s="1"/>
      <c r="B249" s="33" t="str">
        <f>IF(D207 = "Pay Stubs", IF(G239 = "Hourly Pay Rate", IF(AND(C249="", D249 = "", E249 = ""), "","Hours Calculator"), ""), "")</f>
        <v/>
      </c>
      <c r="C249" s="34" t="str">
        <f>IF(D207 = "Pay Stubs", IF(G239 = "Hourly Pay Rate", IF(C239 = "", "",C240/C239), ""), "")</f>
        <v/>
      </c>
      <c r="D249" s="34" t="str">
        <f>IF(D207 = "Pay Stubs", IF(G239 = "Hourly Pay Rate", IF(D239 = "", "", D240/D239), ""), "")</f>
        <v/>
      </c>
      <c r="E249" s="34" t="str">
        <f>IF(D207 = "Pay Stubs", IF(G239 = "Hourly Pay Rate", IF(E239 = "", "", E240/E239), ""), "")</f>
        <v/>
      </c>
      <c r="F249" s="268"/>
      <c r="G249" s="35"/>
      <c r="H249" s="1"/>
      <c r="I249" s="268"/>
    </row>
    <row r="250" spans="1:10" x14ac:dyDescent="0.25">
      <c r="A250" s="1"/>
      <c r="B250" s="33" t="str">
        <f>IF(D207 = "Pay Stubs", IF(G239 = "Hourly Pay Rate", IF(AND(C250="", D250 = "", E250 = ""), "","Rate Calculator"), ""), "")</f>
        <v/>
      </c>
      <c r="C250" s="36" t="str">
        <f>IF(D207 = "Pay Stubs", IF(G239="Hourly Pay Rate", IF(OR(C238 = "",C238 = 0), "", C240/C238),""), "")</f>
        <v/>
      </c>
      <c r="D250" s="36" t="str">
        <f>IF(D207="Pay Stubs",IF(G239="Hourly Pay Rate",IF(OR(D238="", D238 = 0),"",D240/D238), ""),"")</f>
        <v/>
      </c>
      <c r="E250" s="36" t="str">
        <f>IF(D207 = "Pay Stubs", IF(G239="Hourly Pay Rate", IF(OR(E238 = "",E238 = 0), "", E240/E238), ""), "")</f>
        <v/>
      </c>
      <c r="F250" s="1"/>
      <c r="G250" s="35"/>
      <c r="H250" s="1"/>
      <c r="I250" s="268"/>
    </row>
    <row r="251" spans="1:10" x14ac:dyDescent="0.25">
      <c r="A251" s="1"/>
      <c r="B251" s="268"/>
      <c r="C251" s="268"/>
      <c r="D251" s="268"/>
      <c r="E251" s="268"/>
      <c r="F251" s="268"/>
      <c r="G251" s="1"/>
      <c r="H251" s="6"/>
      <c r="I251" s="268"/>
    </row>
  </sheetData>
  <sheetProtection algorithmName="SHA-512" hashValue="hWTxlYs3FyNNeGKadoo0XXCUzWPXV+56wmYBFduJmgYR54rzuBj++LupyVVEurXpxcBZLuXFTPcg3vzb/hRuUg==" saltValue="5Suewaj/qWSJnxv5AmcSKA==" spinCount="100000" sheet="1" selectLockedCells="1"/>
  <mergeCells count="138">
    <mergeCell ref="B1:I2"/>
    <mergeCell ref="E5:H5"/>
    <mergeCell ref="B8:D8"/>
    <mergeCell ref="G8:H11"/>
    <mergeCell ref="B9:D9"/>
    <mergeCell ref="B10:D10"/>
    <mergeCell ref="B11:D11"/>
    <mergeCell ref="B12:D12"/>
    <mergeCell ref="B13:D13"/>
    <mergeCell ref="B14:D14"/>
    <mergeCell ref="B15:D15"/>
    <mergeCell ref="C19:D19"/>
    <mergeCell ref="C20:D20"/>
    <mergeCell ref="C21:D21"/>
    <mergeCell ref="C22:D22"/>
    <mergeCell ref="C23:D23"/>
    <mergeCell ref="C24:D24"/>
    <mergeCell ref="C25:D25"/>
    <mergeCell ref="B32:B34"/>
    <mergeCell ref="C32:D32"/>
    <mergeCell ref="C33:D33"/>
    <mergeCell ref="C34:D34"/>
    <mergeCell ref="B35:B38"/>
    <mergeCell ref="C35:D35"/>
    <mergeCell ref="C36:D36"/>
    <mergeCell ref="C37:D37"/>
    <mergeCell ref="C38:D38"/>
    <mergeCell ref="C40:D40"/>
    <mergeCell ref="F50:G50"/>
    <mergeCell ref="D55:G55"/>
    <mergeCell ref="C43:D43"/>
    <mergeCell ref="C44:D44"/>
    <mergeCell ref="C46:D46"/>
    <mergeCell ref="C47:D47"/>
    <mergeCell ref="C49:D49"/>
    <mergeCell ref="C26:D26"/>
    <mergeCell ref="C29:D29"/>
    <mergeCell ref="F29:G29"/>
    <mergeCell ref="C62:H62"/>
    <mergeCell ref="C65:D65"/>
    <mergeCell ref="B66:B69"/>
    <mergeCell ref="C66:D66"/>
    <mergeCell ref="G66:H66"/>
    <mergeCell ref="C67:D67"/>
    <mergeCell ref="F67:H67"/>
    <mergeCell ref="C68:D68"/>
    <mergeCell ref="F68:G68"/>
    <mergeCell ref="C69:D69"/>
    <mergeCell ref="C70:D70"/>
    <mergeCell ref="C71:D72"/>
    <mergeCell ref="C73:D73"/>
    <mergeCell ref="C74:D74"/>
    <mergeCell ref="C75:D75"/>
    <mergeCell ref="C77:H77"/>
    <mergeCell ref="C78:D78"/>
    <mergeCell ref="C79:D79"/>
    <mergeCell ref="F79:G79"/>
    <mergeCell ref="C81:E81"/>
    <mergeCell ref="C82:H82"/>
    <mergeCell ref="F85:F88"/>
    <mergeCell ref="G85:H88"/>
    <mergeCell ref="G89:H89"/>
    <mergeCell ref="D105:G105"/>
    <mergeCell ref="C112:H112"/>
    <mergeCell ref="C115:D115"/>
    <mergeCell ref="B116:B119"/>
    <mergeCell ref="C116:D116"/>
    <mergeCell ref="G116:H116"/>
    <mergeCell ref="C117:D117"/>
    <mergeCell ref="F117:H117"/>
    <mergeCell ref="C118:D118"/>
    <mergeCell ref="F118:G118"/>
    <mergeCell ref="C119:D119"/>
    <mergeCell ref="C120:D120"/>
    <mergeCell ref="C121:D122"/>
    <mergeCell ref="C123:D123"/>
    <mergeCell ref="C124:D124"/>
    <mergeCell ref="C125:D125"/>
    <mergeCell ref="C127:H127"/>
    <mergeCell ref="C128:D128"/>
    <mergeCell ref="C129:D129"/>
    <mergeCell ref="F129:G129"/>
    <mergeCell ref="C132:H132"/>
    <mergeCell ref="F135:F138"/>
    <mergeCell ref="G135:H138"/>
    <mergeCell ref="G139:H139"/>
    <mergeCell ref="D155:G155"/>
    <mergeCell ref="C162:H162"/>
    <mergeCell ref="C165:D165"/>
    <mergeCell ref="B166:B169"/>
    <mergeCell ref="C166:D166"/>
    <mergeCell ref="G166:H166"/>
    <mergeCell ref="C167:D167"/>
    <mergeCell ref="F167:H167"/>
    <mergeCell ref="C168:D168"/>
    <mergeCell ref="F168:G168"/>
    <mergeCell ref="C169:D169"/>
    <mergeCell ref="B216:B219"/>
    <mergeCell ref="C216:D216"/>
    <mergeCell ref="G216:H216"/>
    <mergeCell ref="C217:D217"/>
    <mergeCell ref="F217:H217"/>
    <mergeCell ref="C218:D218"/>
    <mergeCell ref="F218:G218"/>
    <mergeCell ref="C219:D219"/>
    <mergeCell ref="C170:D170"/>
    <mergeCell ref="C171:D172"/>
    <mergeCell ref="C173:D173"/>
    <mergeCell ref="C174:D174"/>
    <mergeCell ref="C175:D175"/>
    <mergeCell ref="C177:H177"/>
    <mergeCell ref="C178:D178"/>
    <mergeCell ref="C179:D179"/>
    <mergeCell ref="F179:G179"/>
    <mergeCell ref="C221:D222"/>
    <mergeCell ref="C223:D223"/>
    <mergeCell ref="C224:D224"/>
    <mergeCell ref="C225:D225"/>
    <mergeCell ref="C227:H227"/>
    <mergeCell ref="C215:D215"/>
    <mergeCell ref="C27:D27"/>
    <mergeCell ref="G239:H239"/>
    <mergeCell ref="C228:D228"/>
    <mergeCell ref="C229:D229"/>
    <mergeCell ref="F229:G229"/>
    <mergeCell ref="C231:E231"/>
    <mergeCell ref="C232:H232"/>
    <mergeCell ref="F235:F238"/>
    <mergeCell ref="G235:H238"/>
    <mergeCell ref="C220:D220"/>
    <mergeCell ref="C181:E181"/>
    <mergeCell ref="C182:H182"/>
    <mergeCell ref="F185:F188"/>
    <mergeCell ref="G185:H188"/>
    <mergeCell ref="G189:H189"/>
    <mergeCell ref="D205:G205"/>
    <mergeCell ref="C212:H212"/>
    <mergeCell ref="C131:E131"/>
  </mergeCells>
  <conditionalFormatting sqref="C81:E81">
    <cfRule type="expression" dxfId="111" priority="24" stopIfTrue="1">
      <formula>IF(OR(E79="Monthly",E79="Semi-monthly"),"TRUE","FALSE")</formula>
    </cfRule>
    <cfRule type="cellIs" dxfId="110" priority="26" stopIfTrue="1" operator="equal">
      <formula>"Payroll Frequency changed, delete value in F129"</formula>
    </cfRule>
  </conditionalFormatting>
  <conditionalFormatting sqref="C131:E131">
    <cfRule type="expression" dxfId="109" priority="19" stopIfTrue="1">
      <formula>IF(OR(E129="Monthly",E129="Semi-monthly"),"TRUE","FALSE")</formula>
    </cfRule>
    <cfRule type="cellIs" dxfId="108" priority="21" stopIfTrue="1" operator="equal">
      <formula>"Payroll Frequency changed, delete value in F129"</formula>
    </cfRule>
  </conditionalFormatting>
  <conditionalFormatting sqref="C181:E181">
    <cfRule type="expression" dxfId="107" priority="15" stopIfTrue="1">
      <formula>IF(OR(E179="Monthly",E179="Semi-monthly"),"TRUE","FALSE")</formula>
    </cfRule>
    <cfRule type="cellIs" dxfId="106" priority="17" stopIfTrue="1" operator="equal">
      <formula>"Payroll Frequency changed, delete value in F129"</formula>
    </cfRule>
  </conditionalFormatting>
  <conditionalFormatting sqref="C231:E231">
    <cfRule type="expression" dxfId="105" priority="11" stopIfTrue="1">
      <formula>IF(OR(E229="Monthly",E229="Semi-monthly"),"TRUE","FALSE")</formula>
    </cfRule>
    <cfRule type="cellIs" dxfId="104" priority="13" stopIfTrue="1" operator="equal">
      <formula>"Payroll Frequency changed, delete value in F129"</formula>
    </cfRule>
  </conditionalFormatting>
  <conditionalFormatting sqref="F81">
    <cfRule type="expression" dxfId="103" priority="23" stopIfTrue="1">
      <formula>IF(D57="Pay Stubs",IF(OR(E79="Semi-monthly",E79="Monthly"),1,0),0)</formula>
    </cfRule>
    <cfRule type="cellIs" dxfId="102" priority="25" stopIfTrue="1" operator="greaterThan">
      <formula>$G$131</formula>
    </cfRule>
  </conditionalFormatting>
  <conditionalFormatting sqref="F131">
    <cfRule type="expression" dxfId="101" priority="18" stopIfTrue="1">
      <formula>IF(D107="Pay Stubs",IF(OR(E129="Semi-monthly",E129="Monthly"),1,0),0)</formula>
    </cfRule>
    <cfRule type="cellIs" dxfId="100" priority="20" stopIfTrue="1" operator="greaterThan">
      <formula>$G$131</formula>
    </cfRule>
  </conditionalFormatting>
  <conditionalFormatting sqref="F181">
    <cfRule type="expression" dxfId="99" priority="14" stopIfTrue="1">
      <formula>IF(D157="Pay Stubs",IF(OR(E179="Semi-monthly",E179="Monthly"),1,0),0)</formula>
    </cfRule>
    <cfRule type="cellIs" dxfId="98" priority="16" stopIfTrue="1" operator="greaterThan">
      <formula>$G$131</formula>
    </cfRule>
  </conditionalFormatting>
  <conditionalFormatting sqref="F231">
    <cfRule type="expression" dxfId="97" priority="10" stopIfTrue="1">
      <formula>IF(D207="Pay Stubs",IF(OR(E229="Semi-monthly",E229="Monthly"),1,0),0)</formula>
    </cfRule>
    <cfRule type="cellIs" dxfId="96" priority="12" stopIfTrue="1" operator="greaterThan">
      <formula>$G$131</formula>
    </cfRule>
  </conditionalFormatting>
  <conditionalFormatting sqref="H68">
    <cfRule type="expression" dxfId="95" priority="22">
      <formula>IF(OR(E67="Semi-Monthly",E67="Monthly"),1,0)</formula>
    </cfRule>
    <cfRule type="cellIs" dxfId="94" priority="27" stopIfTrue="1" operator="greaterThan">
      <formula>I68</formula>
    </cfRule>
    <cfRule type="cellIs" dxfId="93" priority="28" stopIfTrue="1" operator="lessThan">
      <formula>I68</formula>
    </cfRule>
  </conditionalFormatting>
  <conditionalFormatting sqref="H118">
    <cfRule type="expression" dxfId="92" priority="7">
      <formula>IF(OR(E117="Semi-Monthly",E117="Monthly"),1,0)</formula>
    </cfRule>
    <cfRule type="cellIs" dxfId="91" priority="8" stopIfTrue="1" operator="greaterThan">
      <formula>I118</formula>
    </cfRule>
    <cfRule type="cellIs" dxfId="90" priority="9" stopIfTrue="1" operator="lessThan">
      <formula>I118</formula>
    </cfRule>
  </conditionalFormatting>
  <conditionalFormatting sqref="H168">
    <cfRule type="expression" dxfId="89" priority="4">
      <formula>IF(OR(E167="Semi-Monthly",E167="Monthly"),1,0)</formula>
    </cfRule>
    <cfRule type="cellIs" dxfId="88" priority="5" stopIfTrue="1" operator="greaterThan">
      <formula>I168</formula>
    </cfRule>
    <cfRule type="cellIs" dxfId="87" priority="6" stopIfTrue="1" operator="lessThan">
      <formula>I168</formula>
    </cfRule>
  </conditionalFormatting>
  <conditionalFormatting sqref="H218">
    <cfRule type="expression" dxfId="86" priority="1">
      <formula>IF(OR(E217="Semi-Monthly",E217="Monthly"),1,0)</formula>
    </cfRule>
    <cfRule type="cellIs" dxfId="85" priority="2" stopIfTrue="1" operator="greaterThan">
      <formula>I218</formula>
    </cfRule>
    <cfRule type="cellIs" dxfId="84" priority="3" stopIfTrue="1" operator="lessThan">
      <formula>I218</formula>
    </cfRule>
  </conditionalFormatting>
  <dataValidations count="22">
    <dataValidation allowBlank="1" showInputMessage="1" showErrorMessage="1" prompt="Earnings for the remainder of the year will be based on the monthly average of the adjusted income from the two most recent years.  If less than two prior years self employment history, the current year will be included in the average." sqref="H42" xr:uid="{00000000-0002-0000-0800-000000000000}"/>
    <dataValidation allowBlank="1" showInputMessage="1" showErrorMessage="1" prompt="Include vacation, holiday and sick time in regular/base hours.  " sqref="B88 B138 B188 B238" xr:uid="{00000000-0002-0000-0800-000001000000}"/>
    <dataValidation allowBlank="1" showInputMessage="1" showErrorMessage="1" prompt="Include vacation, holiday and sick pay in Base Pay." sqref="B90 B140 B190 B240" xr:uid="{00000000-0002-0000-0800-000002000000}"/>
    <dataValidation allowBlank="1" showInputMessage="1" showErrorMessage="1" prompt="It is important to determine the pay schedule to accurately calculate pay periods to date." sqref="C81:E81 C181:E181 F68:G68 F118:G118 C131:E131 F168:G168 C231:E231 F218:G218" xr:uid="{00000000-0002-0000-0800-000003000000}"/>
    <dataValidation allowBlank="1" showInputMessage="1" showErrorMessage="1" prompt="Count full weeks from off season start date to off season end date indicated on VOE." sqref="C29:D29" xr:uid="{00000000-0002-0000-0800-000004000000}"/>
    <dataValidation type="list" allowBlank="1" showInputMessage="1" showErrorMessage="1" sqref="H29" xr:uid="{00000000-0002-0000-0800-000005000000}">
      <formula1>"No, Yes"</formula1>
    </dataValidation>
    <dataValidation allowBlank="1" showInputMessage="1" showErrorMessage="1" prompt="Enter the Household Member Number (1-15) from the Household Summary Tab." sqref="D5" xr:uid="{00000000-0002-0000-0800-000006000000}"/>
    <dataValidation allowBlank="1" showInputMessage="1" showErrorMessage="1" prompt="If unknown enter Weekly." sqref="C167:D167 C67:D67 C117:D117 C217:D217" xr:uid="{00000000-0002-0000-0800-000007000000}"/>
    <dataValidation allowBlank="1" showInputMessage="1" showErrorMessage="1" prompt="If blank, worksheet calculation assumes the person was employed at position prior to January 1 of the income documentation year." sqref="C209 C109 C159 C59" xr:uid="{00000000-0002-0000-0800-000008000000}"/>
    <dataValidation allowBlank="1" showInputMessage="1" showErrorMessage="1" prompt="Enter the type of income documentation used to qualify the household." sqref="C207 C107 C157 C57" xr:uid="{00000000-0002-0000-0800-000009000000}"/>
    <dataValidation allowBlank="1" showInputMessage="1" showErrorMessage="1" prompt="If Thru Date is not provided, enter the date the VOE was signed." sqref="C168:D168 C68:D68 C118:D118 C218:D218" xr:uid="{00000000-0002-0000-0800-00000A000000}"/>
    <dataValidation type="list" allowBlank="1" showInputMessage="1" showErrorMessage="1" sqref="D207 D107 D157 D57" xr:uid="{00000000-0002-0000-0800-00000B000000}">
      <formula1>"VOE, Pay Stubs"</formula1>
    </dataValidation>
    <dataValidation showDropDown="1" showInputMessage="1" showErrorMessage="1" sqref="G157:G158 G207:G208 G107:G108 G57:G58" xr:uid="{00000000-0002-0000-0800-00000C000000}"/>
    <dataValidation allowBlank="1" showInputMessage="1" showErrorMessage="1" prompt="If a range of hours is indicated on the VOE, enter the high end of the range." sqref="C165:D165 C33:D33 C65:D65 C115:D115 C215:D215" xr:uid="{00000000-0002-0000-0800-00000D000000}"/>
    <dataValidation type="list" allowBlank="1" showInputMessage="1" showErrorMessage="1" error="Please delete the entry and select a schedule from the drop down list." sqref="E179 E167 E79 E67 E129 E117 E229 E217" xr:uid="{00000000-0002-0000-0800-00000E000000}">
      <formula1>"Weekly, Bi-Weekly, Semi-Monthly, Monthly"</formula1>
    </dataValidation>
    <dataValidation type="whole" allowBlank="1" showInputMessage="1" showErrorMessage="1" sqref="F81 F181 H68 H118 F131 H168 F231 H218" xr:uid="{00000000-0002-0000-0800-00000F000000}">
      <formula1>0</formula1>
      <formula2>24</formula2>
    </dataValidation>
    <dataValidation type="list" allowBlank="1" showInputMessage="1" showErrorMessage="1" sqref="G189:H189 G166:H166 G89:H89 G66:H66 G139:H139 G116:H116 G239:H239 G216:H216" xr:uid="{00000000-0002-0000-0800-000010000000}">
      <formula1>"Hourly Pay Rate, Weekly Pay Rate, Bi-Weekly Pay Rate, Semi-Monthly Pay Rate, Monthly Pay Rate, Annual Pay Rate"</formula1>
    </dataValidation>
    <dataValidation type="whole" allowBlank="1" showInputMessage="1" showErrorMessage="1" error="Weeks Off Work During Year + Weeks Employed to Date can not exceed 52." sqref="E29" xr:uid="{00000000-0002-0000-0800-000011000000}">
      <formula1>0</formula1>
      <formula2>D31</formula2>
    </dataValidation>
    <dataValidation type="whole" operator="lessThanOrEqual" allowBlank="1" showInputMessage="1" showErrorMessage="1" error="Weeks Employed to Date can not exceed Weeks Employed in Calendar Year." sqref="E32" xr:uid="{00000000-0002-0000-0800-000012000000}">
      <formula1>C31</formula1>
    </dataValidation>
    <dataValidation type="custom" allowBlank="1" showInputMessage="1" showErrorMessage="1" errorTitle="Missing Information" error="Verification and hire date must be indicated above before income can be entered." sqref="E65:E66 E68:E70 E74:E75 E72 D88:E92 D93:F93 C88:C93 C85:E87 C188:C193 C135:E137 E115:E116 E118:E120 E124:E125 E122 D138:E142 D143:F143 C138:C143 C185:E187 E165:E166 E168:E170 E174:E175 E172 D188:E192 D193:F193 C235:E237 D243:F243 C238:C243 E224:E225 E222 D238:E242 E215:E216 E218:E220" xr:uid="{00000000-0002-0000-0800-000013000000}">
      <formula1>$E$57=1</formula1>
    </dataValidation>
    <dataValidation type="custom" allowBlank="1" showInputMessage="1" showErrorMessage="1" errorTitle="Missing Information" error="Verification and hire date must be indicated above before income can be entered." prompt="If YTD amount is not listed on the pay stubs leave blank." sqref="F90:F92 F140:F142 F190:F192 F240:F242" xr:uid="{00000000-0002-0000-0800-000014000000}">
      <formula1>$E$57=1</formula1>
    </dataValidation>
    <dataValidation allowBlank="1" showInputMessage="1" showErrorMessage="1" errorTitle="Missing Information" error="Verification and hire date must be indicated above before income can be entered." sqref="E73 E173 E123 E223" xr:uid="{00000000-0002-0000-0800-000015000000}"/>
  </dataValidations>
  <pageMargins left="0.25" right="0.25" top="0.5" bottom="0.5" header="0.3" footer="0.3"/>
  <pageSetup orientation="portrait" blackAndWhite="1" errors="blank" r:id="rId1"/>
  <headerFooter>
    <oddFooter>&amp;R&amp;8January 2016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LongProperties xmlns="http://schemas.microsoft.com/office/2006/metadata/longProperties"/>
</file>

<file path=customXml/item2.xml><?xml version="1.0" encoding="utf-8"?>
<sisl xmlns:xsd="http://www.w3.org/2001/XMLSchema" xmlns:xsi="http://www.w3.org/2001/XMLSchema-instance" xmlns="http://www.boldonjames.com/2008/01/sie/internal/label" sislVersion="0" policy="feed5ec1-d8fd-4604-b5de-4dde7b8df4bc" origin="userSelected">
  <element uid="id_classification_nonbusiness" value=""/>
</sisl>
</file>

<file path=customXml/itemProps1.xml><?xml version="1.0" encoding="utf-8"?>
<ds:datastoreItem xmlns:ds="http://schemas.openxmlformats.org/officeDocument/2006/customXml" ds:itemID="{7F0BF417-6398-4DCC-BD43-06847DE1C266}">
  <ds:schemaRefs>
    <ds:schemaRef ds:uri="http://schemas.microsoft.com/office/2006/metadata/longProperties"/>
  </ds:schemaRefs>
</ds:datastoreItem>
</file>

<file path=customXml/itemProps2.xml><?xml version="1.0" encoding="utf-8"?>
<ds:datastoreItem xmlns:ds="http://schemas.openxmlformats.org/officeDocument/2006/customXml" ds:itemID="{CF525F37-ACE7-4C43-BF98-DC202BCB2F3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64</vt:i4>
      </vt:variant>
    </vt:vector>
  </HeadingPairs>
  <TitlesOfParts>
    <vt:vector size="79" baseType="lpstr">
      <vt:lpstr>Change Control</vt:lpstr>
      <vt:lpstr>Instructions</vt:lpstr>
      <vt:lpstr>Household Summary</vt:lpstr>
      <vt:lpstr>Notes</vt:lpstr>
      <vt:lpstr>HH Member 1</vt:lpstr>
      <vt:lpstr>HH Member 2</vt:lpstr>
      <vt:lpstr>HH Member 3</vt:lpstr>
      <vt:lpstr>HH Member 4</vt:lpstr>
      <vt:lpstr>HH Member 5</vt:lpstr>
      <vt:lpstr>HH Member 6</vt:lpstr>
      <vt:lpstr>HH Member 7</vt:lpstr>
      <vt:lpstr>HH Member 8</vt:lpstr>
      <vt:lpstr>Periods</vt:lpstr>
      <vt:lpstr>download</vt:lpstr>
      <vt:lpstr>Reference</vt:lpstr>
      <vt:lpstr>HouseholdName</vt:lpstr>
      <vt:lpstr>HouseholdNumber</vt:lpstr>
      <vt:lpstr>Name</vt:lpstr>
      <vt:lpstr>'HH Member 1'!OtherIncome</vt:lpstr>
      <vt:lpstr>'HH Member 2'!OtherIncome</vt:lpstr>
      <vt:lpstr>'HH Member 3'!OtherIncome</vt:lpstr>
      <vt:lpstr>'HH Member 4'!OtherIncome</vt:lpstr>
      <vt:lpstr>'HH Member 5'!OtherIncome</vt:lpstr>
      <vt:lpstr>'HH Member 6'!OtherIncome</vt:lpstr>
      <vt:lpstr>'HH Member 7'!OtherIncome</vt:lpstr>
      <vt:lpstr>'HH Member 8'!OtherIncome</vt:lpstr>
      <vt:lpstr>PayPeriods</vt:lpstr>
      <vt:lpstr>PayRates</vt:lpstr>
      <vt:lpstr>'HH Member 1'!Position1</vt:lpstr>
      <vt:lpstr>'HH Member 2'!Position1</vt:lpstr>
      <vt:lpstr>'HH Member 3'!Position1</vt:lpstr>
      <vt:lpstr>'HH Member 4'!Position1</vt:lpstr>
      <vt:lpstr>'HH Member 5'!Position1</vt:lpstr>
      <vt:lpstr>'HH Member 6'!Position1</vt:lpstr>
      <vt:lpstr>'HH Member 7'!Position1</vt:lpstr>
      <vt:lpstr>'HH Member 8'!Position1</vt:lpstr>
      <vt:lpstr>'HH Member 1'!Position2</vt:lpstr>
      <vt:lpstr>'HH Member 2'!Position2</vt:lpstr>
      <vt:lpstr>'HH Member 3'!Position2</vt:lpstr>
      <vt:lpstr>'HH Member 4'!Position2</vt:lpstr>
      <vt:lpstr>'HH Member 5'!Position2</vt:lpstr>
      <vt:lpstr>'HH Member 6'!Position2</vt:lpstr>
      <vt:lpstr>'HH Member 7'!Position2</vt:lpstr>
      <vt:lpstr>'HH Member 8'!Position2</vt:lpstr>
      <vt:lpstr>'HH Member 1'!Position3</vt:lpstr>
      <vt:lpstr>'HH Member 2'!Position3</vt:lpstr>
      <vt:lpstr>'HH Member 3'!Position3</vt:lpstr>
      <vt:lpstr>'HH Member 4'!Position3</vt:lpstr>
      <vt:lpstr>'HH Member 5'!Position3</vt:lpstr>
      <vt:lpstr>'HH Member 6'!Position3</vt:lpstr>
      <vt:lpstr>'HH Member 7'!Position3</vt:lpstr>
      <vt:lpstr>'HH Member 8'!Position3</vt:lpstr>
      <vt:lpstr>'HH Member 1'!Position4</vt:lpstr>
      <vt:lpstr>'HH Member 2'!Position4</vt:lpstr>
      <vt:lpstr>'HH Member 3'!Position4</vt:lpstr>
      <vt:lpstr>'HH Member 4'!Position4</vt:lpstr>
      <vt:lpstr>'HH Member 5'!Position4</vt:lpstr>
      <vt:lpstr>'HH Member 6'!Position4</vt:lpstr>
      <vt:lpstr>'HH Member 7'!Position4</vt:lpstr>
      <vt:lpstr>'HH Member 8'!Position4</vt:lpstr>
      <vt:lpstr>'Household Summary'!Print_Area</vt:lpstr>
      <vt:lpstr>Instructions!Print_Area</vt:lpstr>
      <vt:lpstr>Relationships</vt:lpstr>
      <vt:lpstr>'HH Member 1'!SeasonalIncome</vt:lpstr>
      <vt:lpstr>'HH Member 2'!SeasonalIncome</vt:lpstr>
      <vt:lpstr>'HH Member 3'!SeasonalIncome</vt:lpstr>
      <vt:lpstr>'HH Member 4'!SeasonalIncome</vt:lpstr>
      <vt:lpstr>'HH Member 5'!SeasonalIncome</vt:lpstr>
      <vt:lpstr>'HH Member 6'!SeasonalIncome</vt:lpstr>
      <vt:lpstr>'HH Member 7'!SeasonalIncome</vt:lpstr>
      <vt:lpstr>'HH Member 8'!SeasonalIncome</vt:lpstr>
      <vt:lpstr>'HH Member 1'!SelfEmploymentIncome</vt:lpstr>
      <vt:lpstr>'HH Member 2'!SelfEmploymentIncome</vt:lpstr>
      <vt:lpstr>'HH Member 3'!SelfEmploymentIncome</vt:lpstr>
      <vt:lpstr>'HH Member 4'!SelfEmploymentIncome</vt:lpstr>
      <vt:lpstr>'HH Member 5'!SelfEmploymentIncome</vt:lpstr>
      <vt:lpstr>'HH Member 6'!SelfEmploymentIncome</vt:lpstr>
      <vt:lpstr>'HH Member 7'!SelfEmploymentIncome</vt:lpstr>
      <vt:lpstr>'HH Member 8'!SelfEmploymentIncome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2025-10-30T19:02:06Z</dcterms:created>
  <dcterms:modified xsi:type="dcterms:W3CDTF">2025-10-30T19:03:52Z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d5afdd1d-89b8-462a-9cd1-aa3b50549db1</vt:lpwstr>
  </property>
  <property fmtid="{D5CDD505-2E9C-101B-9397-08002B2CF9AE}" pid="3" name="bjDocumentLabelXML">
    <vt:lpwstr>&lt;?xml version="1.0" encoding="us-ascii"?&gt;&lt;sisl xmlns:xsd="http://www.w3.org/2001/XMLSchema" xmlns:xsi="http://www.w3.org/2001/XMLSchema-instance" sislVersion="0" policy="feed5ec1-d8fd-4604-b5de-4dde7b8df4bc" origin="userSelected" xmlns="http://www.boldonj</vt:lpwstr>
  </property>
  <property fmtid="{D5CDD505-2E9C-101B-9397-08002B2CF9AE}" pid="4" name="bjDocumentLabelXML-0">
    <vt:lpwstr>ames.com/2008/01/sie/internal/label"&gt;&lt;element uid="id_classification_nonbusiness" value="" /&gt;&lt;/sisl&gt;</vt:lpwstr>
  </property>
  <property fmtid="{D5CDD505-2E9C-101B-9397-08002B2CF9AE}" pid="5" name="bjDocumentSecurityLabel">
    <vt:lpwstr>Public</vt:lpwstr>
  </property>
  <property fmtid="{D5CDD505-2E9C-101B-9397-08002B2CF9AE}" pid="6" name="bjpmDocIH">
    <vt:lpwstr>/xs6VS6gkq4cHvhIjGerl1WXDBw2aJzy</vt:lpwstr>
  </property>
  <property fmtid="{D5CDD505-2E9C-101B-9397-08002B2CF9AE}" pid="7" name="bjClsUserRVM">
    <vt:lpwstr>[]</vt:lpwstr>
  </property>
</Properties>
</file>